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50" windowHeight="6480" activeTab="0"/>
  </bookViews>
  <sheets>
    <sheet name="ONTVANGSTEN" sheetId="1" r:id="rId1"/>
    <sheet name="UITGAVEN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<sst xmlns="http://schemas.openxmlformats.org/spreadsheetml/2006/main" count="344" uniqueCount="104">
  <si>
    <t>ONTVANGSTEN</t>
  </si>
  <si>
    <t>GENEESK. VERZORG.</t>
  </si>
  <si>
    <t>UITKERINGEN</t>
  </si>
  <si>
    <t>INV.PENS.</t>
  </si>
  <si>
    <t>(in duizenden €)</t>
  </si>
  <si>
    <t>ALG. REG.</t>
  </si>
  <si>
    <t>ZELFST.</t>
  </si>
  <si>
    <t>MIJNW.</t>
  </si>
  <si>
    <t>TOTAAL</t>
  </si>
  <si>
    <t>Ontvangsten globaal beheer</t>
  </si>
  <si>
    <t>Ontvangsten betreffende 2006</t>
  </si>
  <si>
    <t>Overdr. loontr. - gemengde loopbanen</t>
  </si>
  <si>
    <t>-</t>
  </si>
  <si>
    <t>Inhaalbedragen ziekenhuizen</t>
  </si>
  <si>
    <t>PM</t>
  </si>
  <si>
    <t>Opbrengst BTW + tabaksaccijnzen</t>
  </si>
  <si>
    <t>Wet ziekenhuizen</t>
  </si>
  <si>
    <t>Algemeen</t>
  </si>
  <si>
    <t>Algemeen (verpakking)</t>
  </si>
  <si>
    <t>Bijdragen</t>
  </si>
  <si>
    <t>Persoonlijke bijdragen</t>
  </si>
  <si>
    <t>Bijdragen gepensioneerden</t>
  </si>
  <si>
    <t>Toegewezen ontvangsten</t>
  </si>
  <si>
    <t xml:space="preserve">Ontvangsten revalidatie </t>
  </si>
  <si>
    <t>Automobielverzekering</t>
  </si>
  <si>
    <t>Bijdragen hospitalisatieverzekering</t>
  </si>
  <si>
    <t>Bijdragen hospitalisatieverzekering EXTRA</t>
  </si>
  <si>
    <t>Vergoeding op geneesmidd.verpakkingen</t>
  </si>
  <si>
    <t>Heffing zakencijfer farmaceut. produkten</t>
  </si>
  <si>
    <t>Art.104 quater ziekenhuizen</t>
  </si>
  <si>
    <t>Overdrachten</t>
  </si>
  <si>
    <t>RSVZ - gemengde loopbanen</t>
  </si>
  <si>
    <t>P.M.</t>
  </si>
  <si>
    <t>RVP - inval.pens.mijnwerkers</t>
  </si>
  <si>
    <t>Bijdragen experimenten</t>
  </si>
  <si>
    <r>
      <t>Provisiefonds</t>
    </r>
    <r>
      <rPr>
        <sz val="11"/>
        <rFont val="Arial"/>
        <family val="2"/>
      </rPr>
      <t xml:space="preserve"> recuperatie geneesmiddelen</t>
    </r>
  </si>
  <si>
    <t>Opbrengsten van beleggingen</t>
  </si>
  <si>
    <t>Intresten op beleggingen V.I.</t>
  </si>
  <si>
    <t>Beleggingen  bijdragefondsen</t>
  </si>
  <si>
    <t>Beleggingen  fondsen boni's</t>
  </si>
  <si>
    <t>Intresten op beleggingen mijnwerkers</t>
  </si>
  <si>
    <t>Diversen</t>
  </si>
  <si>
    <t>SIS Kaarten</t>
  </si>
  <si>
    <t>Internationale verdragen</t>
  </si>
  <si>
    <t>Belgo-Luxemburgs verdrag</t>
  </si>
  <si>
    <t>Gerechtelijke intresten</t>
  </si>
  <si>
    <t>Terugvorderingen bij zorgenverstrekkers</t>
  </si>
  <si>
    <t>Recuperatie Min.Justitie-gedetineerden</t>
  </si>
  <si>
    <t>Terugvordering klinische biologie</t>
  </si>
  <si>
    <t>Terugvordering inval.pens.mijnwerkers</t>
  </si>
  <si>
    <t>TOTAAL ONTVANGSTEN</t>
  </si>
  <si>
    <t>UITGAVEN</t>
  </si>
  <si>
    <t>GENEESK.VERZORG.</t>
  </si>
  <si>
    <t>Prestaties</t>
  </si>
  <si>
    <t>Geneeskundige verstrekkingen</t>
  </si>
  <si>
    <t>Primaire arbeidsongeschiktheid</t>
  </si>
  <si>
    <t>Moederschaps- en vaderschapsrust</t>
  </si>
  <si>
    <t>Invaliditeit</t>
  </si>
  <si>
    <t>Begrafeniskosten</t>
  </si>
  <si>
    <t>Verwarmingstoelage</t>
  </si>
  <si>
    <t>Invaliditeitspensioen mijnwerkers</t>
  </si>
  <si>
    <t>Vakantiegeld</t>
  </si>
  <si>
    <t>Administratiekosten V.I.</t>
  </si>
  <si>
    <t>Forfait administratiekosten  5 V.I.</t>
  </si>
  <si>
    <t>Forfait administratiekosten N.M.B.S.</t>
  </si>
  <si>
    <t>Administratiekosten H.K.Z.I.V.</t>
  </si>
  <si>
    <t>Bijkomende Administratiekosten:</t>
  </si>
  <si>
    <t xml:space="preserve">            -20% intresten op beleggingen</t>
  </si>
  <si>
    <t xml:space="preserve">            -% op terugvorderingen </t>
  </si>
  <si>
    <t>-0,5% op aanvull. uitker. grensarbeiders</t>
  </si>
  <si>
    <t>Lasten RIZIV</t>
  </si>
  <si>
    <t>Administratiekosten R.I.Z.I.V.</t>
  </si>
  <si>
    <t xml:space="preserve">                                          -beheerskosten</t>
  </si>
  <si>
    <t>-opdrachtenkosten</t>
  </si>
  <si>
    <t>Sociaal statuut</t>
  </si>
  <si>
    <t>Stagemeesters</t>
  </si>
  <si>
    <t>Art. 56</t>
  </si>
  <si>
    <t>Expertise</t>
  </si>
  <si>
    <t>Overdracht kenniscentrum</t>
  </si>
  <si>
    <t>Bestrijding tabaksgebruik</t>
  </si>
  <si>
    <t>Kas der zeelieden - autoverzekering</t>
  </si>
  <si>
    <t>Campagnes Info</t>
  </si>
  <si>
    <t>Sociaal akkoord</t>
  </si>
  <si>
    <t>Sociaal plan kine</t>
  </si>
  <si>
    <t>Sociaal akkoord tweede pijler loontrekkende</t>
  </si>
  <si>
    <t>FOD Volksgezondheid</t>
  </si>
  <si>
    <t>Ziekenhuizen (22,77% ligdag), PVT, beschut wo-</t>
  </si>
  <si>
    <t>nen,gevangenen, andere instell.&amp; geïnterneerden</t>
  </si>
  <si>
    <t>Inhaalbijdrage ziekenhuizen</t>
  </si>
  <si>
    <t>Loontr. - gemengde loopbanen</t>
  </si>
  <si>
    <t>RVP - inval.pens. mijnwerkers</t>
  </si>
  <si>
    <t>Overdracht bijdragen experimenten</t>
  </si>
  <si>
    <t>RSZ - Overdracht provisiefonds geneesmiddelen</t>
  </si>
  <si>
    <t>Terugbetaling recuperatie geneesmiddelen</t>
  </si>
  <si>
    <t>Terugbetaling generieken en copies</t>
  </si>
  <si>
    <t>Belgo- Luxemburgs verdrag</t>
  </si>
  <si>
    <t>Aanvullende uitkering grensarbeiders</t>
  </si>
  <si>
    <t>Verhoogde kosten tarificatiediensten</t>
  </si>
  <si>
    <t>Assignatiekosten</t>
  </si>
  <si>
    <t>Oninvorderbare prestaties</t>
  </si>
  <si>
    <t>Intresten op fonds bijdragen (100%)</t>
  </si>
  <si>
    <t>TOTAAL UITGAVEN</t>
  </si>
  <si>
    <t>RESULTAAT VAN HET JAAR</t>
  </si>
  <si>
    <t>BEGROTING VAN DE Z.I.V. - DIENSTJAAR 2006</t>
  </si>
</sst>
</file>

<file path=xl/styles.xml><?xml version="1.0" encoding="utf-8"?>
<styleSheet xmlns="http://schemas.openxmlformats.org/spreadsheetml/2006/main">
  <numFmts count="46">
    <numFmt numFmtId="5" formatCode="#,##0_-\ &quot;€&quot;;#,##0\-\ &quot;€&quot;"/>
    <numFmt numFmtId="6" formatCode="#,##0_-\ &quot;€&quot;;[Red]#,##0\-\ &quot;€&quot;"/>
    <numFmt numFmtId="7" formatCode="#,##0.00_-\ &quot;€&quot;;#,##0.00\-\ &quot;€&quot;"/>
    <numFmt numFmtId="8" formatCode="#,##0.00_-\ &quot;€&quot;;[Red]#,##0.00\-\ &quot;€&quot;"/>
    <numFmt numFmtId="42" formatCode="_ * #,##0_-\ &quot;€&quot;_ ;_ * #,##0\-\ &quot;€&quot;_ ;_ * &quot;-&quot;_-\ &quot;€&quot;_ ;_ @_ "/>
    <numFmt numFmtId="41" formatCode="_ * #,##0_-\ _€_ ;_ * #,##0\-\ _€_ ;_ * &quot;-&quot;_-\ _€_ ;_ @_ "/>
    <numFmt numFmtId="44" formatCode="_ * #,##0.00_-\ &quot;€&quot;_ ;_ * #,##0.00\-\ &quot;€&quot;_ ;_ * &quot;-&quot;??_-\ &quot;€&quot;_ ;_ @_ "/>
    <numFmt numFmtId="43" formatCode="_ * #,##0.00_-\ _€_ ;_ * #,##0.00\-\ _€_ ;_ * &quot;-&quot;??_-\ _€_ ;_ @_ 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#,##0\ &quot;BF&quot;;\-#,##0\ &quot;BF&quot;"/>
    <numFmt numFmtId="178" formatCode="#,##0\ &quot;BF&quot;;[Red]\-#,##0\ &quot;BF&quot;"/>
    <numFmt numFmtId="179" formatCode="#,##0.00\ &quot;BF&quot;;\-#,##0.00\ &quot;BF&quot;"/>
    <numFmt numFmtId="180" formatCode="#,##0.00\ &quot;BF&quot;;[Red]\-#,##0.00\ &quot;BF&quot;"/>
    <numFmt numFmtId="181" formatCode="_-* #,##0\ &quot;BF&quot;_-;\-* #,##0\ &quot;BF&quot;_-;_-* &quot;-&quot;\ &quot;BF&quot;_-;_-@_-"/>
    <numFmt numFmtId="182" formatCode="_-* #,##0\ _B_F_-;\-* #,##0\ _B_F_-;_-* &quot;-&quot;\ _B_F_-;_-@_-"/>
    <numFmt numFmtId="183" formatCode="_-* #,##0.00\ &quot;BF&quot;_-;\-* #,##0.00\ &quot;BF&quot;_-;_-* &quot;-&quot;??\ &quot;BF&quot;_-;_-@_-"/>
    <numFmt numFmtId="184" formatCode="_-* #,##0.00\ _B_F_-;\-* #,##0.00\ _B_F_-;_-* &quot;-&quot;??\ _B_F_-;_-@_-"/>
    <numFmt numFmtId="185" formatCode="#,##0\ &quot;FB&quot;;\-#,##0\ &quot;FB&quot;"/>
    <numFmt numFmtId="186" formatCode="#,##0\ &quot;FB&quot;;[Red]\-#,##0\ &quot;FB&quot;"/>
    <numFmt numFmtId="187" formatCode="#,##0.00\ &quot;FB&quot;;\-#,##0.00\ &quot;FB&quot;"/>
    <numFmt numFmtId="188" formatCode="#,##0.00\ &quot;FB&quot;;[Red]\-#,##0.00\ &quot;FB&quot;"/>
    <numFmt numFmtId="189" formatCode="_-* #,##0\ &quot;FB&quot;_-;\-* #,##0\ &quot;FB&quot;_-;_-* &quot;-&quot;\ &quot;FB&quot;_-;_-@_-"/>
    <numFmt numFmtId="190" formatCode="_-* #,##0\ _F_B_-;\-* #,##0\ _F_B_-;_-* &quot;-&quot;\ _F_B_-;_-@_-"/>
    <numFmt numFmtId="191" formatCode="_-* #,##0.00\ &quot;FB&quot;_-;\-* #,##0.00\ &quot;FB&quot;_-;_-* &quot;-&quot;??\ &quot;FB&quot;_-;_-@_-"/>
    <numFmt numFmtId="192" formatCode="_-* #,##0.00\ _F_B_-;\-* #,##0.00\ _F_B_-;_-* &quot;-&quot;??\ _F_B_-;_-@_-"/>
    <numFmt numFmtId="193" formatCode="&quot;€&quot;\ #,##0_);\(&quot;€&quot;\ #,##0\)"/>
    <numFmt numFmtId="194" formatCode="&quot;€&quot;\ #,##0_);[Red]\(&quot;€&quot;\ #,##0\)"/>
    <numFmt numFmtId="195" formatCode="&quot;€&quot;\ #,##0.00_);\(&quot;€&quot;\ #,##0.00\)"/>
    <numFmt numFmtId="196" formatCode="&quot;€&quot;\ #,##0.00_);[Red]\(&quot;€&quot;\ #,##0.00\)"/>
    <numFmt numFmtId="197" formatCode="_(&quot;€&quot;\ * #,##0_);_(&quot;€&quot;\ * \(#,##0\);_(&quot;€&quot;\ * &quot;-&quot;_);_(@_)"/>
    <numFmt numFmtId="198" formatCode="_(* #,##0_);_(* \(#,##0\);_(* &quot;-&quot;_);_(@_)"/>
    <numFmt numFmtId="199" formatCode="_(&quot;€&quot;\ * #,##0.00_);_(&quot;€&quot;\ * \(#,##0.00\);_(&quot;€&quot;\ * &quot;-&quot;??_);_(@_)"/>
    <numFmt numFmtId="200" formatCode="_(* #,##0.00_);_(* \(#,##0.00\);_(* &quot;-&quot;??_);_(@_)"/>
    <numFmt numFmtId="201" formatCode="#,##0.0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double"/>
      <sz val="11"/>
      <name val="Arial"/>
      <family val="2"/>
    </font>
    <font>
      <sz val="11"/>
      <name val="Arial"/>
      <family val="2"/>
    </font>
    <font>
      <b/>
      <i/>
      <u val="single"/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/>
    </xf>
    <xf numFmtId="3" fontId="5" fillId="0" borderId="10" xfId="0" applyNumberFormat="1" applyFont="1" applyBorder="1" applyAlignment="1" applyProtection="1">
      <alignment horizontal="centerContinuous"/>
      <protection/>
    </xf>
    <xf numFmtId="3" fontId="5" fillId="0" borderId="10" xfId="0" applyNumberFormat="1" applyFont="1" applyBorder="1" applyAlignment="1" applyProtection="1">
      <alignment horizontal="center"/>
      <protection/>
    </xf>
    <xf numFmtId="3" fontId="5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5" fillId="0" borderId="11" xfId="0" applyNumberFormat="1" applyFont="1" applyBorder="1" applyAlignment="1" applyProtection="1" quotePrefix="1">
      <alignment horizontal="right"/>
      <protection/>
    </xf>
    <xf numFmtId="3" fontId="5" fillId="0" borderId="11" xfId="0" applyNumberFormat="1" applyFont="1" applyBorder="1" applyAlignment="1" applyProtection="1">
      <alignment/>
      <protection/>
    </xf>
    <xf numFmtId="3" fontId="5" fillId="0" borderId="11" xfId="0" applyNumberFormat="1" applyFont="1" applyBorder="1" applyAlignment="1" applyProtection="1" quotePrefix="1">
      <alignment horizontal="center"/>
      <protection/>
    </xf>
    <xf numFmtId="3" fontId="5" fillId="0" borderId="11" xfId="0" applyNumberFormat="1" applyFont="1" applyBorder="1" applyAlignment="1" applyProtection="1">
      <alignment horizontal="center"/>
      <protection/>
    </xf>
    <xf numFmtId="3" fontId="7" fillId="0" borderId="11" xfId="0" applyNumberFormat="1" applyFont="1" applyBorder="1" applyAlignment="1" applyProtection="1" quotePrefix="1">
      <alignment horizontal="right"/>
      <protection/>
    </xf>
    <xf numFmtId="3" fontId="5" fillId="0" borderId="11" xfId="0" applyNumberFormat="1" applyFont="1" applyBorder="1" applyAlignment="1" applyProtection="1">
      <alignment horizontal="right"/>
      <protection/>
    </xf>
    <xf numFmtId="3" fontId="7" fillId="0" borderId="11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>
      <alignment/>
    </xf>
    <xf numFmtId="3" fontId="5" fillId="0" borderId="0" xfId="0" applyNumberFormat="1" applyFont="1" applyAlignment="1" quotePrefix="1">
      <alignment/>
    </xf>
    <xf numFmtId="3" fontId="5" fillId="0" borderId="0" xfId="0" applyNumberFormat="1" applyFont="1" applyAlignment="1">
      <alignment horizontal="left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 applyProtection="1">
      <alignment/>
      <protection/>
    </xf>
    <xf numFmtId="3" fontId="7" fillId="0" borderId="0" xfId="0" applyNumberFormat="1" applyFont="1" applyAlignment="1">
      <alignment horizontal="right"/>
    </xf>
    <xf numFmtId="3" fontId="5" fillId="0" borderId="13" xfId="0" applyNumberFormat="1" applyFont="1" applyBorder="1" applyAlignment="1" applyProtection="1">
      <alignment/>
      <protection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 applyProtection="1">
      <alignment horizontal="center"/>
      <protection/>
    </xf>
    <xf numFmtId="3" fontId="5" fillId="0" borderId="16" xfId="0" applyNumberFormat="1" applyFont="1" applyBorder="1" applyAlignment="1">
      <alignment horizontal="center"/>
    </xf>
    <xf numFmtId="3" fontId="5" fillId="0" borderId="10" xfId="0" applyNumberFormat="1" applyFont="1" applyBorder="1" applyAlignment="1" applyProtection="1">
      <alignment horizontal="right"/>
      <protection/>
    </xf>
    <xf numFmtId="3" fontId="5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1" xfId="0" applyNumberFormat="1" applyFont="1" applyBorder="1" applyAlignment="1" applyProtection="1">
      <alignment horizontal="right"/>
      <protection/>
    </xf>
    <xf numFmtId="3" fontId="5" fillId="0" borderId="11" xfId="0" applyNumberFormat="1" applyFont="1" applyBorder="1" applyAlignment="1" applyProtection="1" quotePrefix="1">
      <alignment/>
      <protection/>
    </xf>
    <xf numFmtId="3" fontId="5" fillId="0" borderId="11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quotePrefix="1">
      <alignment horizontal="right"/>
    </xf>
    <xf numFmtId="3" fontId="5" fillId="0" borderId="12" xfId="0" applyNumberFormat="1" applyFont="1" applyBorder="1" applyAlignment="1">
      <alignment horizontal="left"/>
    </xf>
    <xf numFmtId="3" fontId="7" fillId="0" borderId="11" xfId="0" applyNumberFormat="1" applyFont="1" applyBorder="1" applyAlignment="1" applyProtection="1">
      <alignment/>
      <protection/>
    </xf>
    <xf numFmtId="3" fontId="5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 applyProtection="1">
      <alignment horizontal="right"/>
      <protection/>
    </xf>
    <xf numFmtId="3" fontId="5" fillId="0" borderId="19" xfId="0" applyNumberFormat="1" applyFont="1" applyBorder="1" applyAlignment="1">
      <alignment horizontal="center"/>
    </xf>
    <xf numFmtId="3" fontId="5" fillId="0" borderId="20" xfId="0" applyNumberFormat="1" applyFont="1" applyBorder="1" applyAlignment="1" applyProtection="1">
      <alignment horizontal="right"/>
      <protection/>
    </xf>
    <xf numFmtId="3" fontId="5" fillId="33" borderId="21" xfId="0" applyNumberFormat="1" applyFont="1" applyFill="1" applyBorder="1" applyAlignment="1">
      <alignment horizontal="center"/>
    </xf>
    <xf numFmtId="3" fontId="5" fillId="0" borderId="22" xfId="0" applyNumberFormat="1" applyFont="1" applyBorder="1" applyAlignment="1" applyProtection="1">
      <alignment horizontal="right"/>
      <protection/>
    </xf>
    <xf numFmtId="3" fontId="5" fillId="0" borderId="22" xfId="0" applyNumberFormat="1" applyFont="1" applyBorder="1" applyAlignment="1" applyProtection="1">
      <alignment/>
      <protection/>
    </xf>
    <xf numFmtId="3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Alignment="1" applyProtection="1">
      <alignment/>
      <protection/>
    </xf>
    <xf numFmtId="3" fontId="5" fillId="0" borderId="23" xfId="0" applyNumberFormat="1" applyFont="1" applyBorder="1" applyAlignment="1" applyProtection="1">
      <alignment/>
      <protection/>
    </xf>
    <xf numFmtId="3" fontId="5" fillId="0" borderId="24" xfId="0" applyNumberFormat="1" applyFont="1" applyBorder="1" applyAlignment="1" applyProtection="1">
      <alignment horizontal="center"/>
      <protection/>
    </xf>
    <xf numFmtId="3" fontId="5" fillId="0" borderId="25" xfId="0" applyNumberFormat="1" applyFont="1" applyBorder="1" applyAlignment="1">
      <alignment/>
    </xf>
    <xf numFmtId="3" fontId="7" fillId="0" borderId="25" xfId="0" applyNumberFormat="1" applyFont="1" applyBorder="1" applyAlignment="1" applyProtection="1">
      <alignment horizontal="right"/>
      <protection/>
    </xf>
    <xf numFmtId="3" fontId="5" fillId="0" borderId="25" xfId="0" applyNumberFormat="1" applyFont="1" applyBorder="1" applyAlignment="1" applyProtection="1">
      <alignment/>
      <protection/>
    </xf>
    <xf numFmtId="3" fontId="7" fillId="0" borderId="25" xfId="0" applyNumberFormat="1" applyFont="1" applyBorder="1" applyAlignment="1" applyProtection="1" quotePrefix="1">
      <alignment horizontal="right"/>
      <protection/>
    </xf>
    <xf numFmtId="3" fontId="5" fillId="0" borderId="25" xfId="0" applyNumberFormat="1" applyFont="1" applyBorder="1" applyAlignment="1" applyProtection="1">
      <alignment horizontal="right"/>
      <protection/>
    </xf>
    <xf numFmtId="3" fontId="7" fillId="0" borderId="25" xfId="0" applyNumberFormat="1" applyFont="1" applyBorder="1" applyAlignment="1" applyProtection="1">
      <alignment/>
      <protection/>
    </xf>
    <xf numFmtId="3" fontId="5" fillId="0" borderId="25" xfId="0" applyNumberFormat="1" applyFont="1" applyBorder="1" applyAlignment="1" applyProtection="1">
      <alignment horizontal="center"/>
      <protection/>
    </xf>
    <xf numFmtId="3" fontId="5" fillId="0" borderId="26" xfId="0" applyNumberFormat="1" applyFont="1" applyBorder="1" applyAlignment="1" applyProtection="1">
      <alignment horizontal="right"/>
      <protection/>
    </xf>
    <xf numFmtId="3" fontId="5" fillId="0" borderId="27" xfId="0" applyNumberFormat="1" applyFont="1" applyBorder="1" applyAlignment="1" applyProtection="1">
      <alignment horizontal="right"/>
      <protection/>
    </xf>
    <xf numFmtId="3" fontId="5" fillId="0" borderId="28" xfId="0" applyNumberFormat="1" applyFont="1" applyBorder="1" applyAlignment="1" applyProtection="1">
      <alignment horizontal="right"/>
      <protection/>
    </xf>
    <xf numFmtId="3" fontId="5" fillId="0" borderId="29" xfId="0" applyNumberFormat="1" applyFont="1" applyBorder="1" applyAlignment="1" applyProtection="1">
      <alignment horizontal="centerContinuous"/>
      <protection/>
    </xf>
    <xf numFmtId="3" fontId="5" fillId="0" borderId="30" xfId="0" applyNumberFormat="1" applyFont="1" applyBorder="1" applyAlignment="1" applyProtection="1">
      <alignment horizontal="centerContinuous"/>
      <protection/>
    </xf>
    <xf numFmtId="3" fontId="5" fillId="0" borderId="31" xfId="0" applyNumberFormat="1" applyFont="1" applyBorder="1" applyAlignment="1" applyProtection="1">
      <alignment horizontal="centerContinuous"/>
      <protection/>
    </xf>
    <xf numFmtId="3" fontId="5" fillId="0" borderId="15" xfId="0" applyNumberFormat="1" applyFont="1" applyBorder="1" applyAlignment="1" applyProtection="1">
      <alignment horizontal="centerContinuous"/>
      <protection/>
    </xf>
    <xf numFmtId="3" fontId="7" fillId="0" borderId="25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34" xfId="0" applyNumberFormat="1" applyFont="1" applyBorder="1" applyAlignment="1">
      <alignment horizontal="center"/>
    </xf>
    <xf numFmtId="3" fontId="5" fillId="0" borderId="35" xfId="0" applyNumberFormat="1" applyFont="1" applyBorder="1" applyAlignment="1" applyProtection="1">
      <alignment/>
      <protection/>
    </xf>
    <xf numFmtId="3" fontId="5" fillId="0" borderId="36" xfId="0" applyNumberFormat="1" applyFont="1" applyBorder="1" applyAlignment="1" applyProtection="1">
      <alignment/>
      <protection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29" xfId="0" applyNumberFormat="1" applyFont="1" applyBorder="1" applyAlignment="1" applyProtection="1">
      <alignment horizontal="center"/>
      <protection/>
    </xf>
    <xf numFmtId="3" fontId="5" fillId="0" borderId="30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iziv.fgov.be/AD-SG\Informat\communication\Extern\RA\2006\RA_Doc\P1_Missions_Opdrachten\Old\Finances_Financi&#235;n\Budget-Test_NL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ontvangsten"/>
      <sheetName val="Sheet2"/>
      <sheetName val="uitgaven"/>
    </sheetNames>
    <sheetDataSet>
      <sheetData sheetId="1">
        <row r="51">
          <cell r="B51">
            <v>20000123</v>
          </cell>
          <cell r="C51">
            <v>1503959</v>
          </cell>
          <cell r="D51">
            <v>3791076</v>
          </cell>
          <cell r="E51">
            <v>232062</v>
          </cell>
          <cell r="F51">
            <v>7111</v>
          </cell>
          <cell r="G51">
            <v>25534331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J6" sqref="J6"/>
    </sheetView>
  </sheetViews>
  <sheetFormatPr defaultColWidth="12.57421875" defaultRowHeight="12.75"/>
  <cols>
    <col min="1" max="1" width="44.8515625" style="1" customWidth="1"/>
    <col min="2" max="2" width="13.7109375" style="1" customWidth="1"/>
    <col min="3" max="3" width="12.8515625" style="1" customWidth="1"/>
    <col min="4" max="4" width="12.57421875" style="1" customWidth="1"/>
    <col min="5" max="5" width="12.8515625" style="1" customWidth="1"/>
    <col min="6" max="6" width="12.00390625" style="1" customWidth="1"/>
    <col min="7" max="7" width="14.00390625" style="1" customWidth="1"/>
    <col min="8" max="16384" width="12.57421875" style="1" customWidth="1"/>
  </cols>
  <sheetData>
    <row r="1" spans="1:7" ht="15">
      <c r="A1" s="69" t="s">
        <v>103</v>
      </c>
      <c r="B1" s="70"/>
      <c r="C1" s="70"/>
      <c r="D1" s="70"/>
      <c r="E1" s="70"/>
      <c r="F1" s="70"/>
      <c r="G1" s="70"/>
    </row>
    <row r="2" ht="14.25">
      <c r="D2" s="2"/>
    </row>
    <row r="3" spans="4:7" ht="15" thickBot="1">
      <c r="D3" s="3"/>
      <c r="E3" s="3"/>
      <c r="F3" s="3"/>
      <c r="G3" s="3"/>
    </row>
    <row r="4" spans="1:7" ht="14.25">
      <c r="A4" s="25" t="s">
        <v>0</v>
      </c>
      <c r="B4" s="59" t="s">
        <v>1</v>
      </c>
      <c r="C4" s="60"/>
      <c r="D4" s="61" t="s">
        <v>2</v>
      </c>
      <c r="E4" s="60"/>
      <c r="F4" s="62" t="s">
        <v>3</v>
      </c>
      <c r="G4" s="47"/>
    </row>
    <row r="5" spans="1:7" ht="14.25">
      <c r="A5" s="27" t="s">
        <v>4</v>
      </c>
      <c r="B5" s="4" t="s">
        <v>5</v>
      </c>
      <c r="C5" s="5" t="s">
        <v>6</v>
      </c>
      <c r="D5" s="4" t="s">
        <v>5</v>
      </c>
      <c r="E5" s="5" t="s">
        <v>6</v>
      </c>
      <c r="F5" s="5" t="s">
        <v>7</v>
      </c>
      <c r="G5" s="48" t="s">
        <v>8</v>
      </c>
    </row>
    <row r="6" spans="1:7" ht="14.25">
      <c r="A6" s="16"/>
      <c r="B6" s="6"/>
      <c r="C6" s="6"/>
      <c r="D6" s="6"/>
      <c r="E6" s="6"/>
      <c r="F6" s="6"/>
      <c r="G6" s="49"/>
    </row>
    <row r="7" spans="1:7" ht="14.25">
      <c r="A7" s="31" t="s">
        <v>9</v>
      </c>
      <c r="B7" s="7">
        <f aca="true" t="shared" si="0" ref="B7:G7">SUM(B8:B10)</f>
        <v>16094281</v>
      </c>
      <c r="C7" s="7">
        <f t="shared" si="0"/>
        <v>1225008</v>
      </c>
      <c r="D7" s="7">
        <f t="shared" si="0"/>
        <v>3673548</v>
      </c>
      <c r="E7" s="7">
        <f t="shared" si="0"/>
        <v>214209</v>
      </c>
      <c r="F7" s="7">
        <f t="shared" si="0"/>
        <v>6545</v>
      </c>
      <c r="G7" s="63">
        <f t="shared" si="0"/>
        <v>21213591</v>
      </c>
    </row>
    <row r="8" spans="1:7" ht="14.25">
      <c r="A8" s="16" t="s">
        <v>10</v>
      </c>
      <c r="B8" s="8">
        <v>16094281</v>
      </c>
      <c r="C8" s="9">
        <v>1121710</v>
      </c>
      <c r="D8" s="9">
        <v>3673548</v>
      </c>
      <c r="E8" s="9">
        <v>214209</v>
      </c>
      <c r="F8" s="9">
        <v>6545</v>
      </c>
      <c r="G8" s="51">
        <f>SUM(B8:F8)</f>
        <v>21110293</v>
      </c>
    </row>
    <row r="9" spans="1:7" ht="14.25">
      <c r="A9" s="16" t="s">
        <v>11</v>
      </c>
      <c r="B9" s="10" t="s">
        <v>12</v>
      </c>
      <c r="C9" s="9">
        <v>103298</v>
      </c>
      <c r="D9" s="10" t="s">
        <v>12</v>
      </c>
      <c r="E9" s="10" t="s">
        <v>12</v>
      </c>
      <c r="F9" s="10" t="s">
        <v>12</v>
      </c>
      <c r="G9" s="51">
        <f>SUM(B9:F9)</f>
        <v>103298</v>
      </c>
    </row>
    <row r="10" spans="1:7" ht="14.25">
      <c r="A10" s="16" t="s">
        <v>13</v>
      </c>
      <c r="B10" s="11" t="s">
        <v>14</v>
      </c>
      <c r="C10" s="11" t="s">
        <v>14</v>
      </c>
      <c r="D10" s="10" t="s">
        <v>12</v>
      </c>
      <c r="E10" s="10" t="s">
        <v>12</v>
      </c>
      <c r="F10" s="10" t="s">
        <v>12</v>
      </c>
      <c r="G10" s="55" t="s">
        <v>14</v>
      </c>
    </row>
    <row r="11" spans="1:7" ht="14.25">
      <c r="A11" s="16"/>
      <c r="B11" s="11"/>
      <c r="C11" s="11"/>
      <c r="D11" s="10"/>
      <c r="E11" s="10"/>
      <c r="F11" s="10"/>
      <c r="G11" s="55"/>
    </row>
    <row r="12" spans="1:7" ht="14.25">
      <c r="A12" s="31" t="s">
        <v>15</v>
      </c>
      <c r="B12" s="12">
        <f aca="true" t="shared" si="1" ref="B12:G12">SUM(B13:B15)</f>
        <v>1868960</v>
      </c>
      <c r="C12" s="12">
        <f t="shared" si="1"/>
        <v>164988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52">
        <f t="shared" si="1"/>
        <v>2033948</v>
      </c>
    </row>
    <row r="13" spans="1:7" ht="14.25">
      <c r="A13" s="16" t="s">
        <v>16</v>
      </c>
      <c r="B13" s="8">
        <f>1238097-1059</f>
        <v>1237038</v>
      </c>
      <c r="C13" s="9">
        <f>111320-95</f>
        <v>111225</v>
      </c>
      <c r="D13" s="10" t="s">
        <v>12</v>
      </c>
      <c r="E13" s="10" t="s">
        <v>12</v>
      </c>
      <c r="F13" s="10" t="s">
        <v>12</v>
      </c>
      <c r="G13" s="51">
        <f>SUM(B13:F13)</f>
        <v>1348263</v>
      </c>
    </row>
    <row r="14" spans="1:7" ht="14.25">
      <c r="A14" s="16" t="s">
        <v>17</v>
      </c>
      <c r="B14" s="8">
        <v>510444</v>
      </c>
      <c r="C14" s="9">
        <v>45241</v>
      </c>
      <c r="D14" s="10" t="s">
        <v>12</v>
      </c>
      <c r="E14" s="10" t="s">
        <v>12</v>
      </c>
      <c r="F14" s="10" t="s">
        <v>12</v>
      </c>
      <c r="G14" s="51">
        <f>SUM(B14:F14)</f>
        <v>555685</v>
      </c>
    </row>
    <row r="15" spans="1:7" ht="14.25">
      <c r="A15" s="16" t="s">
        <v>18</v>
      </c>
      <c r="B15" s="8">
        <v>121478</v>
      </c>
      <c r="C15" s="9">
        <v>8522</v>
      </c>
      <c r="D15" s="10"/>
      <c r="E15" s="10"/>
      <c r="F15" s="10"/>
      <c r="G15" s="51">
        <f>SUM(B15:F15)</f>
        <v>130000</v>
      </c>
    </row>
    <row r="16" spans="1:7" ht="14.25">
      <c r="A16" s="16"/>
      <c r="B16" s="13"/>
      <c r="C16" s="9"/>
      <c r="D16" s="9"/>
      <c r="E16" s="9"/>
      <c r="F16" s="9"/>
      <c r="G16" s="51"/>
    </row>
    <row r="17" spans="1:7" ht="14.25">
      <c r="A17" s="31" t="s">
        <v>19</v>
      </c>
      <c r="B17" s="14">
        <f aca="true" t="shared" si="2" ref="B17:G17">SUM(B18:B19)</f>
        <v>682002</v>
      </c>
      <c r="C17" s="14">
        <f t="shared" si="2"/>
        <v>8307</v>
      </c>
      <c r="D17" s="14">
        <f t="shared" si="2"/>
        <v>650</v>
      </c>
      <c r="E17" s="14">
        <f t="shared" si="2"/>
        <v>0</v>
      </c>
      <c r="F17" s="14">
        <f t="shared" si="2"/>
        <v>0</v>
      </c>
      <c r="G17" s="54">
        <f t="shared" si="2"/>
        <v>690959</v>
      </c>
    </row>
    <row r="18" spans="1:7" ht="14.25">
      <c r="A18" s="64" t="s">
        <v>20</v>
      </c>
      <c r="B18" s="9">
        <f>13149+3</f>
        <v>13152</v>
      </c>
      <c r="C18" s="9">
        <f>1550+1</f>
        <v>1551</v>
      </c>
      <c r="D18" s="9">
        <v>650</v>
      </c>
      <c r="E18" s="10" t="s">
        <v>12</v>
      </c>
      <c r="F18" s="10" t="s">
        <v>12</v>
      </c>
      <c r="G18" s="51">
        <f>SUM(B18:F18)</f>
        <v>15353</v>
      </c>
    </row>
    <row r="19" spans="1:7" ht="14.25">
      <c r="A19" s="64" t="s">
        <v>21</v>
      </c>
      <c r="B19" s="9">
        <f>668694+156</f>
        <v>668850</v>
      </c>
      <c r="C19" s="9">
        <f>6754+2</f>
        <v>6756</v>
      </c>
      <c r="D19" s="10" t="s">
        <v>12</v>
      </c>
      <c r="E19" s="10" t="s">
        <v>12</v>
      </c>
      <c r="F19" s="10" t="s">
        <v>12</v>
      </c>
      <c r="G19" s="51">
        <f>SUM(B19:F19)</f>
        <v>675606</v>
      </c>
    </row>
    <row r="20" spans="1:7" ht="14.25">
      <c r="A20" s="64"/>
      <c r="B20" s="15"/>
      <c r="C20" s="9"/>
      <c r="D20" s="9"/>
      <c r="E20" s="9"/>
      <c r="F20" s="9"/>
      <c r="G20" s="51"/>
    </row>
    <row r="21" spans="1:7" ht="14.25">
      <c r="A21" s="31" t="s">
        <v>22</v>
      </c>
      <c r="B21" s="14">
        <f aca="true" t="shared" si="3" ref="B21:G21">SUM(B22:B28)</f>
        <v>921342</v>
      </c>
      <c r="C21" s="14">
        <f t="shared" si="3"/>
        <v>98528</v>
      </c>
      <c r="D21" s="14">
        <f t="shared" si="3"/>
        <v>112728</v>
      </c>
      <c r="E21" s="14">
        <f t="shared" si="3"/>
        <v>17733</v>
      </c>
      <c r="F21" s="14">
        <f t="shared" si="3"/>
        <v>0</v>
      </c>
      <c r="G21" s="54">
        <f t="shared" si="3"/>
        <v>1150331</v>
      </c>
    </row>
    <row r="22" spans="1:7" ht="14.25">
      <c r="A22" s="16" t="s">
        <v>23</v>
      </c>
      <c r="B22" s="9">
        <f>412722+97</f>
        <v>412819</v>
      </c>
      <c r="C22" s="9">
        <f>44183+16</f>
        <v>44199</v>
      </c>
      <c r="D22" s="10" t="s">
        <v>12</v>
      </c>
      <c r="E22" s="10" t="s">
        <v>12</v>
      </c>
      <c r="F22" s="10" t="s">
        <v>12</v>
      </c>
      <c r="G22" s="51">
        <f aca="true" t="shared" si="4" ref="G22:G28">SUM(B22:F22)</f>
        <v>457018</v>
      </c>
    </row>
    <row r="23" spans="1:7" ht="14.25">
      <c r="A23" s="16" t="s">
        <v>24</v>
      </c>
      <c r="B23" s="9">
        <f>144154+34</f>
        <v>144188</v>
      </c>
      <c r="C23" s="9">
        <f>15418+6</f>
        <v>15424</v>
      </c>
      <c r="D23" s="9">
        <v>112728</v>
      </c>
      <c r="E23" s="9">
        <v>17733</v>
      </c>
      <c r="F23" s="10" t="s">
        <v>12</v>
      </c>
      <c r="G23" s="51">
        <f t="shared" si="4"/>
        <v>290073</v>
      </c>
    </row>
    <row r="24" spans="1:7" ht="14.25">
      <c r="A24" s="16" t="s">
        <v>25</v>
      </c>
      <c r="B24" s="9">
        <f>60986+14</f>
        <v>61000</v>
      </c>
      <c r="C24" s="9">
        <f>6529+2</f>
        <v>6531</v>
      </c>
      <c r="D24" s="10" t="s">
        <v>12</v>
      </c>
      <c r="E24" s="10" t="s">
        <v>12</v>
      </c>
      <c r="F24" s="10" t="s">
        <v>12</v>
      </c>
      <c r="G24" s="51">
        <f t="shared" si="4"/>
        <v>67531</v>
      </c>
    </row>
    <row r="25" spans="1:7" ht="14.25">
      <c r="A25" s="16" t="s">
        <v>26</v>
      </c>
      <c r="B25" s="9">
        <v>10820</v>
      </c>
      <c r="C25" s="9">
        <v>1158</v>
      </c>
      <c r="D25" s="10" t="s">
        <v>12</v>
      </c>
      <c r="E25" s="10" t="s">
        <v>12</v>
      </c>
      <c r="F25" s="10" t="s">
        <v>12</v>
      </c>
      <c r="G25" s="51">
        <f t="shared" si="4"/>
        <v>11978</v>
      </c>
    </row>
    <row r="26" spans="1:7" ht="14.25">
      <c r="A26" s="16" t="s">
        <v>27</v>
      </c>
      <c r="B26" s="9">
        <v>2728</v>
      </c>
      <c r="C26" s="9">
        <v>292</v>
      </c>
      <c r="D26" s="10" t="s">
        <v>12</v>
      </c>
      <c r="E26" s="10" t="s">
        <v>12</v>
      </c>
      <c r="F26" s="10" t="s">
        <v>12</v>
      </c>
      <c r="G26" s="51">
        <f t="shared" si="4"/>
        <v>3020</v>
      </c>
    </row>
    <row r="27" spans="1:7" ht="14.25">
      <c r="A27" s="16" t="s">
        <v>28</v>
      </c>
      <c r="B27" s="13">
        <v>284079</v>
      </c>
      <c r="C27" s="13">
        <v>30411</v>
      </c>
      <c r="D27" s="10" t="s">
        <v>12</v>
      </c>
      <c r="E27" s="10" t="s">
        <v>12</v>
      </c>
      <c r="F27" s="10" t="s">
        <v>12</v>
      </c>
      <c r="G27" s="51">
        <f t="shared" si="4"/>
        <v>314490</v>
      </c>
    </row>
    <row r="28" spans="1:7" ht="14.25">
      <c r="A28" s="16" t="s">
        <v>29</v>
      </c>
      <c r="B28" s="13">
        <v>5708</v>
      </c>
      <c r="C28" s="13">
        <v>513</v>
      </c>
      <c r="D28" s="10"/>
      <c r="E28" s="10"/>
      <c r="F28" s="10"/>
      <c r="G28" s="51">
        <f t="shared" si="4"/>
        <v>6221</v>
      </c>
    </row>
    <row r="29" spans="1:7" ht="14.25">
      <c r="A29" s="16"/>
      <c r="B29" s="9"/>
      <c r="C29" s="9"/>
      <c r="D29" s="9"/>
      <c r="E29" s="9"/>
      <c r="F29" s="9"/>
      <c r="G29" s="51"/>
    </row>
    <row r="30" spans="1:7" ht="14.25">
      <c r="A30" s="31" t="s">
        <v>30</v>
      </c>
      <c r="B30" s="14">
        <f aca="true" t="shared" si="5" ref="B30:G30">SUM(B31:B34)</f>
        <v>179066</v>
      </c>
      <c r="C30" s="14">
        <f t="shared" si="5"/>
        <v>3232</v>
      </c>
      <c r="D30" s="14">
        <f t="shared" si="5"/>
        <v>0</v>
      </c>
      <c r="E30" s="14">
        <f t="shared" si="5"/>
        <v>0</v>
      </c>
      <c r="F30" s="14">
        <f t="shared" si="5"/>
        <v>510</v>
      </c>
      <c r="G30" s="54">
        <f t="shared" si="5"/>
        <v>182808</v>
      </c>
    </row>
    <row r="31" spans="1:7" ht="14.25">
      <c r="A31" s="16" t="s">
        <v>31</v>
      </c>
      <c r="B31" s="9">
        <v>103298</v>
      </c>
      <c r="C31" s="10" t="s">
        <v>12</v>
      </c>
      <c r="D31" s="10" t="s">
        <v>12</v>
      </c>
      <c r="E31" s="10" t="s">
        <v>12</v>
      </c>
      <c r="F31" s="10" t="s">
        <v>12</v>
      </c>
      <c r="G31" s="51">
        <f>SUM(B31:F31)</f>
        <v>103298</v>
      </c>
    </row>
    <row r="32" spans="1:7" ht="14.25">
      <c r="A32" s="16" t="s">
        <v>33</v>
      </c>
      <c r="B32" s="10" t="s">
        <v>12</v>
      </c>
      <c r="C32" s="10" t="s">
        <v>12</v>
      </c>
      <c r="D32" s="10" t="s">
        <v>12</v>
      </c>
      <c r="E32" s="10" t="s">
        <v>12</v>
      </c>
      <c r="F32" s="9">
        <v>510</v>
      </c>
      <c r="G32" s="51">
        <f>SUM(B32:F32)</f>
        <v>510</v>
      </c>
    </row>
    <row r="33" spans="1:7" ht="14.25">
      <c r="A33" s="16" t="s">
        <v>34</v>
      </c>
      <c r="B33" s="11" t="s">
        <v>14</v>
      </c>
      <c r="C33" s="11" t="s">
        <v>14</v>
      </c>
      <c r="D33" s="10" t="s">
        <v>12</v>
      </c>
      <c r="E33" s="10" t="s">
        <v>12</v>
      </c>
      <c r="F33" s="10" t="s">
        <v>12</v>
      </c>
      <c r="G33" s="55" t="s">
        <v>32</v>
      </c>
    </row>
    <row r="34" spans="1:7" ht="14.25">
      <c r="A34" s="16" t="s">
        <v>35</v>
      </c>
      <c r="B34" s="13">
        <v>75768</v>
      </c>
      <c r="C34" s="13">
        <v>3232</v>
      </c>
      <c r="D34" s="10" t="s">
        <v>12</v>
      </c>
      <c r="E34" s="10" t="s">
        <v>12</v>
      </c>
      <c r="F34" s="10" t="s">
        <v>12</v>
      </c>
      <c r="G34" s="51">
        <f>SUM(B34:F34)</f>
        <v>79000</v>
      </c>
    </row>
    <row r="35" spans="1:7" ht="14.25">
      <c r="A35" s="16"/>
      <c r="B35" s="9"/>
      <c r="C35" s="9"/>
      <c r="D35" s="9"/>
      <c r="E35" s="9"/>
      <c r="F35" s="9"/>
      <c r="G35" s="51"/>
    </row>
    <row r="36" spans="1:7" ht="14.25">
      <c r="A36" s="31" t="s">
        <v>36</v>
      </c>
      <c r="B36" s="14">
        <f aca="true" t="shared" si="6" ref="B36:G36">SUM(B37:B40)</f>
        <v>2485</v>
      </c>
      <c r="C36" s="14">
        <f t="shared" si="6"/>
        <v>239</v>
      </c>
      <c r="D36" s="14">
        <f t="shared" si="6"/>
        <v>400</v>
      </c>
      <c r="E36" s="14">
        <f t="shared" si="6"/>
        <v>20</v>
      </c>
      <c r="F36" s="14">
        <f t="shared" si="6"/>
        <v>0</v>
      </c>
      <c r="G36" s="54">
        <f t="shared" si="6"/>
        <v>3144</v>
      </c>
    </row>
    <row r="37" spans="1:7" ht="14.25">
      <c r="A37" s="16" t="s">
        <v>37</v>
      </c>
      <c r="B37" s="9">
        <v>1165</v>
      </c>
      <c r="C37" s="9">
        <v>80</v>
      </c>
      <c r="D37" s="9">
        <v>400</v>
      </c>
      <c r="E37" s="9">
        <v>20</v>
      </c>
      <c r="F37" s="10" t="s">
        <v>12</v>
      </c>
      <c r="G37" s="51">
        <f>SUM(B37:F37)</f>
        <v>1665</v>
      </c>
    </row>
    <row r="38" spans="1:7" ht="14.25">
      <c r="A38" s="16" t="s">
        <v>38</v>
      </c>
      <c r="B38" s="9">
        <v>1320</v>
      </c>
      <c r="C38" s="9">
        <v>159</v>
      </c>
      <c r="D38" s="10" t="s">
        <v>12</v>
      </c>
      <c r="E38" s="10" t="s">
        <v>12</v>
      </c>
      <c r="F38" s="10" t="s">
        <v>12</v>
      </c>
      <c r="G38" s="51">
        <f>SUM(B38:F38)</f>
        <v>1479</v>
      </c>
    </row>
    <row r="39" spans="1:7" ht="14.25">
      <c r="A39" s="16" t="s">
        <v>39</v>
      </c>
      <c r="B39" s="10" t="s">
        <v>12</v>
      </c>
      <c r="C39" s="10" t="s">
        <v>12</v>
      </c>
      <c r="D39" s="10" t="s">
        <v>12</v>
      </c>
      <c r="E39" s="10" t="s">
        <v>12</v>
      </c>
      <c r="F39" s="10" t="s">
        <v>12</v>
      </c>
      <c r="G39" s="51">
        <f>SUM(B39:F39)</f>
        <v>0</v>
      </c>
    </row>
    <row r="40" spans="1:7" ht="14.25">
      <c r="A40" s="16" t="s">
        <v>40</v>
      </c>
      <c r="B40" s="10" t="s">
        <v>12</v>
      </c>
      <c r="C40" s="10" t="s">
        <v>12</v>
      </c>
      <c r="D40" s="10" t="s">
        <v>12</v>
      </c>
      <c r="E40" s="10" t="s">
        <v>12</v>
      </c>
      <c r="F40" s="10" t="s">
        <v>12</v>
      </c>
      <c r="G40" s="51">
        <f>SUM(B40:F40)</f>
        <v>0</v>
      </c>
    </row>
    <row r="41" spans="1:7" ht="14.25">
      <c r="A41" s="16"/>
      <c r="B41" s="9"/>
      <c r="C41" s="9"/>
      <c r="D41" s="9"/>
      <c r="E41" s="9"/>
      <c r="F41" s="9"/>
      <c r="G41" s="51"/>
    </row>
    <row r="42" spans="1:7" ht="14.25">
      <c r="A42" s="31" t="s">
        <v>41</v>
      </c>
      <c r="B42" s="14">
        <f aca="true" t="shared" si="7" ref="B42:G42">SUM(B43:B50)</f>
        <v>251987</v>
      </c>
      <c r="C42" s="14">
        <f t="shared" si="7"/>
        <v>3657</v>
      </c>
      <c r="D42" s="14">
        <f t="shared" si="7"/>
        <v>3750</v>
      </c>
      <c r="E42" s="14">
        <f t="shared" si="7"/>
        <v>100</v>
      </c>
      <c r="F42" s="14">
        <f t="shared" si="7"/>
        <v>56</v>
      </c>
      <c r="G42" s="54">
        <f t="shared" si="7"/>
        <v>259550</v>
      </c>
    </row>
    <row r="43" spans="1:7" ht="14.25">
      <c r="A43" s="65" t="s">
        <v>42</v>
      </c>
      <c r="B43" s="9">
        <v>618</v>
      </c>
      <c r="C43" s="9">
        <v>69</v>
      </c>
      <c r="D43" s="14"/>
      <c r="E43" s="14"/>
      <c r="F43" s="14"/>
      <c r="G43" s="51">
        <f aca="true" t="shared" si="8" ref="G43:G50">SUM(B43:F43)</f>
        <v>687</v>
      </c>
    </row>
    <row r="44" spans="1:7" ht="14.25">
      <c r="A44" s="16" t="s">
        <v>43</v>
      </c>
      <c r="B44" s="9">
        <v>245134</v>
      </c>
      <c r="C44" s="9">
        <v>3504</v>
      </c>
      <c r="D44" s="9">
        <v>1300</v>
      </c>
      <c r="E44" s="9">
        <v>50</v>
      </c>
      <c r="F44" s="10" t="s">
        <v>12</v>
      </c>
      <c r="G44" s="51">
        <f t="shared" si="8"/>
        <v>249988</v>
      </c>
    </row>
    <row r="45" spans="1:7" ht="14.25">
      <c r="A45" s="16" t="s">
        <v>44</v>
      </c>
      <c r="B45" s="10" t="s">
        <v>12</v>
      </c>
      <c r="C45" s="10" t="s">
        <v>12</v>
      </c>
      <c r="D45" s="9">
        <v>50</v>
      </c>
      <c r="E45" s="10" t="s">
        <v>12</v>
      </c>
      <c r="F45" s="10" t="s">
        <v>12</v>
      </c>
      <c r="G45" s="51">
        <f t="shared" si="8"/>
        <v>50</v>
      </c>
    </row>
    <row r="46" spans="1:7" ht="14.25">
      <c r="A46" s="16" t="s">
        <v>45</v>
      </c>
      <c r="B46" s="9">
        <v>3306</v>
      </c>
      <c r="C46" s="9">
        <v>76</v>
      </c>
      <c r="D46" s="9">
        <v>2400</v>
      </c>
      <c r="E46" s="9">
        <v>50</v>
      </c>
      <c r="F46" s="10" t="s">
        <v>12</v>
      </c>
      <c r="G46" s="51">
        <f t="shared" si="8"/>
        <v>5832</v>
      </c>
    </row>
    <row r="47" spans="1:7" ht="14.25">
      <c r="A47" s="16" t="s">
        <v>46</v>
      </c>
      <c r="B47" s="9">
        <v>2565</v>
      </c>
      <c r="C47" s="10" t="s">
        <v>12</v>
      </c>
      <c r="D47" s="10" t="s">
        <v>12</v>
      </c>
      <c r="E47" s="10" t="s">
        <v>12</v>
      </c>
      <c r="F47" s="10" t="s">
        <v>12</v>
      </c>
      <c r="G47" s="51">
        <f t="shared" si="8"/>
        <v>2565</v>
      </c>
    </row>
    <row r="48" spans="1:7" ht="14.25">
      <c r="A48" s="16" t="s">
        <v>47</v>
      </c>
      <c r="B48" s="9">
        <v>364</v>
      </c>
      <c r="C48" s="8">
        <v>8</v>
      </c>
      <c r="D48" s="10" t="s">
        <v>12</v>
      </c>
      <c r="E48" s="10" t="s">
        <v>12</v>
      </c>
      <c r="F48" s="10" t="s">
        <v>12</v>
      </c>
      <c r="G48" s="51">
        <f t="shared" si="8"/>
        <v>372</v>
      </c>
    </row>
    <row r="49" spans="1:7" ht="14.25">
      <c r="A49" s="16" t="s">
        <v>48</v>
      </c>
      <c r="B49" s="10" t="s">
        <v>12</v>
      </c>
      <c r="C49" s="10" t="s">
        <v>12</v>
      </c>
      <c r="D49" s="10" t="s">
        <v>12</v>
      </c>
      <c r="E49" s="10" t="s">
        <v>12</v>
      </c>
      <c r="F49" s="10" t="s">
        <v>12</v>
      </c>
      <c r="G49" s="51">
        <f t="shared" si="8"/>
        <v>0</v>
      </c>
    </row>
    <row r="50" spans="1:7" ht="14.25">
      <c r="A50" s="16" t="s">
        <v>49</v>
      </c>
      <c r="B50" s="10" t="s">
        <v>12</v>
      </c>
      <c r="C50" s="10" t="s">
        <v>12</v>
      </c>
      <c r="D50" s="10" t="s">
        <v>12</v>
      </c>
      <c r="E50" s="10" t="s">
        <v>12</v>
      </c>
      <c r="F50" s="9">
        <v>56</v>
      </c>
      <c r="G50" s="51">
        <f t="shared" si="8"/>
        <v>56</v>
      </c>
    </row>
    <row r="51" spans="1:7" ht="15" thickBot="1">
      <c r="A51" s="66" t="s">
        <v>50</v>
      </c>
      <c r="B51" s="67">
        <f aca="true" t="shared" si="9" ref="B51:G51">B7+B12+B17+B21+B30+B36+B42</f>
        <v>20000123</v>
      </c>
      <c r="C51" s="67">
        <f t="shared" si="9"/>
        <v>1503959</v>
      </c>
      <c r="D51" s="67">
        <f t="shared" si="9"/>
        <v>3791076</v>
      </c>
      <c r="E51" s="67">
        <f t="shared" si="9"/>
        <v>232062</v>
      </c>
      <c r="F51" s="67">
        <f t="shared" si="9"/>
        <v>7111</v>
      </c>
      <c r="G51" s="68">
        <f t="shared" si="9"/>
        <v>25534331</v>
      </c>
    </row>
    <row r="52" spans="1:7" ht="14.25">
      <c r="A52" s="17"/>
      <c r="B52" s="3"/>
      <c r="C52" s="3"/>
      <c r="D52" s="3"/>
      <c r="E52" s="3"/>
      <c r="F52" s="3"/>
      <c r="G52" s="3"/>
    </row>
    <row r="53" spans="1:7" ht="14.25">
      <c r="A53" s="18"/>
      <c r="B53" s="3"/>
      <c r="C53" s="3"/>
      <c r="D53" s="3"/>
      <c r="E53" s="3"/>
      <c r="F53" s="3"/>
      <c r="G53" s="3"/>
    </row>
    <row r="54" spans="1:7" ht="15">
      <c r="A54" s="19"/>
      <c r="B54" s="3"/>
      <c r="C54" s="3"/>
      <c r="D54" s="3"/>
      <c r="E54" s="3"/>
      <c r="F54" s="3"/>
      <c r="G54" s="3"/>
    </row>
    <row r="55" spans="2:7" ht="14.25">
      <c r="B55" s="3"/>
      <c r="C55" s="3"/>
      <c r="D55" s="3"/>
      <c r="E55" s="3"/>
      <c r="F55" s="3"/>
      <c r="G55" s="3"/>
    </row>
    <row r="56" spans="2:7" ht="14.25">
      <c r="B56" s="20"/>
      <c r="C56" s="3"/>
      <c r="D56" s="3"/>
      <c r="E56" s="3"/>
      <c r="F56" s="3"/>
      <c r="G56" s="3"/>
    </row>
    <row r="57" spans="2:7" ht="14.25">
      <c r="B57" s="3"/>
      <c r="C57" s="3"/>
      <c r="D57" s="3"/>
      <c r="E57" s="3"/>
      <c r="F57" s="3"/>
      <c r="G57" s="3"/>
    </row>
    <row r="58" spans="1:7" ht="14.25">
      <c r="A58" s="21"/>
      <c r="B58" s="22"/>
      <c r="C58" s="20"/>
      <c r="D58" s="3"/>
      <c r="E58" s="3"/>
      <c r="F58" s="3"/>
      <c r="G58" s="3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1">
      <selection activeCell="A1" sqref="A1:G1"/>
    </sheetView>
  </sheetViews>
  <sheetFormatPr defaultColWidth="12.57421875" defaultRowHeight="12.75"/>
  <cols>
    <col min="1" max="1" width="47.7109375" style="1" bestFit="1" customWidth="1"/>
    <col min="2" max="2" width="14.57421875" style="1" customWidth="1"/>
    <col min="3" max="3" width="12.8515625" style="1" customWidth="1"/>
    <col min="4" max="4" width="14.421875" style="23" customWidth="1"/>
    <col min="5" max="5" width="12.8515625" style="1" customWidth="1"/>
    <col min="6" max="6" width="11.140625" style="24" customWidth="1"/>
    <col min="7" max="7" width="14.421875" style="1" customWidth="1"/>
    <col min="8" max="16384" width="12.57421875" style="1" customWidth="1"/>
  </cols>
  <sheetData>
    <row r="1" spans="1:7" ht="16.5" customHeight="1">
      <c r="A1" s="69" t="s">
        <v>103</v>
      </c>
      <c r="B1" s="69"/>
      <c r="C1" s="69"/>
      <c r="D1" s="69"/>
      <c r="E1" s="69"/>
      <c r="F1" s="69"/>
      <c r="G1" s="69"/>
    </row>
    <row r="2" spans="2:7" ht="14.25">
      <c r="B2" s="3"/>
      <c r="C2" s="3"/>
      <c r="G2" s="3"/>
    </row>
    <row r="3" spans="2:7" ht="15" thickBot="1">
      <c r="B3" s="3"/>
      <c r="C3" s="3"/>
      <c r="G3" s="3"/>
    </row>
    <row r="4" spans="1:7" ht="15.75" customHeight="1">
      <c r="A4" s="25" t="s">
        <v>51</v>
      </c>
      <c r="B4" s="71" t="s">
        <v>52</v>
      </c>
      <c r="C4" s="72"/>
      <c r="D4" s="71" t="s">
        <v>2</v>
      </c>
      <c r="E4" s="72"/>
      <c r="F4" s="26" t="s">
        <v>3</v>
      </c>
      <c r="G4" s="47"/>
    </row>
    <row r="5" spans="1:7" ht="14.25">
      <c r="A5" s="27" t="s">
        <v>4</v>
      </c>
      <c r="B5" s="4" t="s">
        <v>5</v>
      </c>
      <c r="C5" s="5" t="s">
        <v>6</v>
      </c>
      <c r="D5" s="28" t="s">
        <v>5</v>
      </c>
      <c r="E5" s="5" t="s">
        <v>6</v>
      </c>
      <c r="F5" s="5" t="s">
        <v>7</v>
      </c>
      <c r="G5" s="48" t="s">
        <v>8</v>
      </c>
    </row>
    <row r="6" spans="1:7" ht="14.25">
      <c r="A6" s="16"/>
      <c r="B6" s="6"/>
      <c r="C6" s="6"/>
      <c r="D6" s="29"/>
      <c r="E6" s="6"/>
      <c r="F6" s="30"/>
      <c r="G6" s="49"/>
    </row>
    <row r="7" spans="1:7" ht="14.25">
      <c r="A7" s="31" t="s">
        <v>53</v>
      </c>
      <c r="B7" s="32">
        <f aca="true" t="shared" si="0" ref="B7:G7">SUM(B8:B15)</f>
        <v>17262011</v>
      </c>
      <c r="C7" s="32">
        <f t="shared" si="0"/>
        <v>1211119</v>
      </c>
      <c r="D7" s="32">
        <f t="shared" si="0"/>
        <v>3615070</v>
      </c>
      <c r="E7" s="32">
        <f t="shared" si="0"/>
        <v>221902</v>
      </c>
      <c r="F7" s="32">
        <f t="shared" si="0"/>
        <v>5726</v>
      </c>
      <c r="G7" s="50">
        <f t="shared" si="0"/>
        <v>22315828</v>
      </c>
    </row>
    <row r="8" spans="1:12" ht="14.25">
      <c r="A8" s="16" t="s">
        <v>54</v>
      </c>
      <c r="B8" s="13">
        <f>17262132-121</f>
        <v>17262011</v>
      </c>
      <c r="C8" s="13">
        <f>1210998+121</f>
        <v>1211119</v>
      </c>
      <c r="D8" s="10" t="s">
        <v>12</v>
      </c>
      <c r="E8" s="10" t="s">
        <v>12</v>
      </c>
      <c r="F8" s="10" t="s">
        <v>12</v>
      </c>
      <c r="G8" s="51">
        <f>SUM(B8:F8)</f>
        <v>18473130</v>
      </c>
      <c r="H8" s="3"/>
      <c r="I8" s="3"/>
      <c r="J8" s="3"/>
      <c r="K8" s="3"/>
      <c r="L8" s="3"/>
    </row>
    <row r="9" spans="1:12" ht="14.25">
      <c r="A9" s="16" t="s">
        <v>55</v>
      </c>
      <c r="B9" s="11" t="s">
        <v>12</v>
      </c>
      <c r="C9" s="11" t="s">
        <v>12</v>
      </c>
      <c r="D9" s="13">
        <v>876917</v>
      </c>
      <c r="E9" s="9">
        <v>43875</v>
      </c>
      <c r="F9" s="10" t="s">
        <v>12</v>
      </c>
      <c r="G9" s="51">
        <f aca="true" t="shared" si="1" ref="G9:G15">SUM(B9:F9)</f>
        <v>920792</v>
      </c>
      <c r="H9" s="3"/>
      <c r="I9" s="3"/>
      <c r="J9" s="3"/>
      <c r="K9" s="3"/>
      <c r="L9" s="3"/>
    </row>
    <row r="10" spans="1:12" ht="14.25">
      <c r="A10" s="16" t="s">
        <v>56</v>
      </c>
      <c r="B10" s="11" t="s">
        <v>12</v>
      </c>
      <c r="C10" s="11" t="s">
        <v>12</v>
      </c>
      <c r="D10" s="13">
        <v>449373</v>
      </c>
      <c r="E10" s="9">
        <v>10876</v>
      </c>
      <c r="F10" s="10" t="s">
        <v>12</v>
      </c>
      <c r="G10" s="51">
        <f t="shared" si="1"/>
        <v>460249</v>
      </c>
      <c r="I10" s="3"/>
      <c r="J10" s="3"/>
      <c r="K10" s="3"/>
      <c r="L10" s="3"/>
    </row>
    <row r="11" spans="1:12" ht="14.25">
      <c r="A11" s="16" t="s">
        <v>57</v>
      </c>
      <c r="B11" s="11" t="s">
        <v>12</v>
      </c>
      <c r="C11" s="11" t="s">
        <v>12</v>
      </c>
      <c r="D11" s="13">
        <v>2282060</v>
      </c>
      <c r="E11" s="9">
        <v>167151</v>
      </c>
      <c r="F11" s="10" t="s">
        <v>12</v>
      </c>
      <c r="G11" s="51">
        <f t="shared" si="1"/>
        <v>2449211</v>
      </c>
      <c r="H11" s="3"/>
      <c r="I11" s="3"/>
      <c r="J11" s="3"/>
      <c r="K11" s="3"/>
      <c r="L11" s="3"/>
    </row>
    <row r="12" spans="1:12" ht="14.25">
      <c r="A12" s="16" t="s">
        <v>58</v>
      </c>
      <c r="B12" s="11" t="s">
        <v>12</v>
      </c>
      <c r="C12" s="11" t="s">
        <v>12</v>
      </c>
      <c r="D12" s="13">
        <v>6720</v>
      </c>
      <c r="E12" s="10" t="s">
        <v>12</v>
      </c>
      <c r="F12" s="10" t="s">
        <v>12</v>
      </c>
      <c r="G12" s="51">
        <f t="shared" si="1"/>
        <v>6720</v>
      </c>
      <c r="H12" s="3"/>
      <c r="I12" s="3"/>
      <c r="J12" s="3"/>
      <c r="K12" s="3"/>
      <c r="L12" s="3"/>
    </row>
    <row r="13" spans="1:12" ht="14.25">
      <c r="A13" s="16" t="s">
        <v>59</v>
      </c>
      <c r="B13" s="11" t="s">
        <v>12</v>
      </c>
      <c r="C13" s="11" t="s">
        <v>12</v>
      </c>
      <c r="D13" s="10" t="s">
        <v>12</v>
      </c>
      <c r="E13" s="10" t="s">
        <v>12</v>
      </c>
      <c r="F13" s="8">
        <v>274</v>
      </c>
      <c r="G13" s="51">
        <f t="shared" si="1"/>
        <v>274</v>
      </c>
      <c r="H13" s="3"/>
      <c r="I13" s="3"/>
      <c r="J13" s="3"/>
      <c r="K13" s="3"/>
      <c r="L13" s="3"/>
    </row>
    <row r="14" spans="1:12" ht="14.25">
      <c r="A14" s="16" t="s">
        <v>60</v>
      </c>
      <c r="B14" s="11" t="s">
        <v>12</v>
      </c>
      <c r="C14" s="11" t="s">
        <v>12</v>
      </c>
      <c r="D14" s="10" t="s">
        <v>12</v>
      </c>
      <c r="E14" s="10" t="s">
        <v>12</v>
      </c>
      <c r="F14" s="33">
        <v>5192</v>
      </c>
      <c r="G14" s="51">
        <f t="shared" si="1"/>
        <v>5192</v>
      </c>
      <c r="H14" s="3"/>
      <c r="I14" s="3"/>
      <c r="J14" s="3"/>
      <c r="K14" s="3"/>
      <c r="L14" s="3"/>
    </row>
    <row r="15" spans="1:12" ht="14.25">
      <c r="A15" s="16" t="s">
        <v>61</v>
      </c>
      <c r="B15" s="11" t="s">
        <v>12</v>
      </c>
      <c r="C15" s="11" t="s">
        <v>12</v>
      </c>
      <c r="D15" s="10" t="s">
        <v>12</v>
      </c>
      <c r="E15" s="10" t="s">
        <v>12</v>
      </c>
      <c r="F15" s="33">
        <v>260</v>
      </c>
      <c r="G15" s="51">
        <f t="shared" si="1"/>
        <v>260</v>
      </c>
      <c r="H15" s="3"/>
      <c r="I15" s="3"/>
      <c r="J15" s="3"/>
      <c r="K15" s="3"/>
      <c r="L15" s="3"/>
    </row>
    <row r="16" spans="1:12" ht="14.25">
      <c r="A16" s="16"/>
      <c r="B16" s="9"/>
      <c r="C16" s="9"/>
      <c r="D16" s="13"/>
      <c r="E16" s="9"/>
      <c r="F16" s="34"/>
      <c r="G16" s="51"/>
      <c r="H16" s="3"/>
      <c r="I16" s="3"/>
      <c r="J16" s="3"/>
      <c r="K16" s="3"/>
      <c r="L16" s="3"/>
    </row>
    <row r="17" spans="1:12" ht="14.25">
      <c r="A17" s="31" t="s">
        <v>62</v>
      </c>
      <c r="B17" s="32">
        <f aca="true" t="shared" si="2" ref="B17:G17">SUM(B18:B24)</f>
        <v>715430</v>
      </c>
      <c r="C17" s="32">
        <f t="shared" si="2"/>
        <v>47633</v>
      </c>
      <c r="D17" s="32">
        <f t="shared" si="2"/>
        <v>156940</v>
      </c>
      <c r="E17" s="32">
        <f t="shared" si="2"/>
        <v>9020</v>
      </c>
      <c r="F17" s="32">
        <f t="shared" si="2"/>
        <v>0</v>
      </c>
      <c r="G17" s="50">
        <f t="shared" si="2"/>
        <v>929023</v>
      </c>
      <c r="H17" s="3"/>
      <c r="I17" s="3"/>
      <c r="J17" s="3"/>
      <c r="K17" s="3"/>
      <c r="L17" s="3"/>
    </row>
    <row r="18" spans="1:12" ht="14.25">
      <c r="A18" s="16" t="s">
        <v>63</v>
      </c>
      <c r="B18" s="13">
        <f>668082+605</f>
        <v>668687</v>
      </c>
      <c r="C18" s="13">
        <f>45533+42</f>
        <v>45575</v>
      </c>
      <c r="D18" s="13">
        <v>140262</v>
      </c>
      <c r="E18" s="9">
        <v>8632</v>
      </c>
      <c r="F18" s="10" t="s">
        <v>12</v>
      </c>
      <c r="G18" s="51">
        <f>SUM(B18:F18)</f>
        <v>863156</v>
      </c>
      <c r="H18" s="3"/>
      <c r="I18" s="3"/>
      <c r="J18" s="3"/>
      <c r="K18" s="3"/>
      <c r="L18" s="3"/>
    </row>
    <row r="19" spans="1:12" ht="14.25">
      <c r="A19" s="16" t="s">
        <v>64</v>
      </c>
      <c r="B19" s="13">
        <v>14859</v>
      </c>
      <c r="C19" s="10" t="s">
        <v>12</v>
      </c>
      <c r="D19" s="10" t="s">
        <v>12</v>
      </c>
      <c r="E19" s="10" t="s">
        <v>12</v>
      </c>
      <c r="F19" s="10" t="s">
        <v>12</v>
      </c>
      <c r="G19" s="51">
        <f aca="true" t="shared" si="3" ref="G19:G24">SUM(B19:F19)</f>
        <v>14859</v>
      </c>
      <c r="H19" s="3"/>
      <c r="I19" s="3"/>
      <c r="J19" s="3"/>
      <c r="K19" s="3"/>
      <c r="L19" s="3"/>
    </row>
    <row r="20" spans="1:12" ht="14.25">
      <c r="A20" s="16" t="s">
        <v>65</v>
      </c>
      <c r="B20" s="13">
        <f>13931+516</f>
        <v>14447</v>
      </c>
      <c r="C20" s="13">
        <f>949+36</f>
        <v>985</v>
      </c>
      <c r="D20" s="13">
        <v>3030</v>
      </c>
      <c r="E20" s="9">
        <v>186</v>
      </c>
      <c r="F20" s="10" t="s">
        <v>12</v>
      </c>
      <c r="G20" s="51">
        <f t="shared" si="3"/>
        <v>18648</v>
      </c>
      <c r="H20" s="3"/>
      <c r="I20" s="3"/>
      <c r="J20" s="3"/>
      <c r="K20" s="3"/>
      <c r="L20" s="3"/>
    </row>
    <row r="21" spans="1:12" ht="14.25">
      <c r="A21" s="16" t="s">
        <v>66</v>
      </c>
      <c r="B21" s="13"/>
      <c r="C21" s="13"/>
      <c r="D21" s="13"/>
      <c r="E21" s="9"/>
      <c r="F21" s="11"/>
      <c r="G21" s="51"/>
      <c r="H21" s="3"/>
      <c r="I21" s="3"/>
      <c r="J21" s="3"/>
      <c r="K21" s="3"/>
      <c r="L21" s="3"/>
    </row>
    <row r="22" spans="1:12" ht="14.25">
      <c r="A22" s="16" t="s">
        <v>67</v>
      </c>
      <c r="B22" s="13">
        <v>186</v>
      </c>
      <c r="C22" s="13">
        <v>13</v>
      </c>
      <c r="D22" s="13">
        <v>60</v>
      </c>
      <c r="E22" s="9">
        <v>2</v>
      </c>
      <c r="F22" s="10" t="s">
        <v>12</v>
      </c>
      <c r="G22" s="51">
        <f t="shared" si="3"/>
        <v>261</v>
      </c>
      <c r="H22" s="3"/>
      <c r="I22" s="3"/>
      <c r="J22" s="3"/>
      <c r="K22" s="3"/>
      <c r="L22" s="3"/>
    </row>
    <row r="23" spans="1:12" ht="14.25">
      <c r="A23" s="16" t="s">
        <v>68</v>
      </c>
      <c r="B23" s="13">
        <v>17251</v>
      </c>
      <c r="C23" s="13">
        <v>1060</v>
      </c>
      <c r="D23" s="13">
        <v>13588</v>
      </c>
      <c r="E23" s="9">
        <v>200</v>
      </c>
      <c r="F23" s="10" t="s">
        <v>12</v>
      </c>
      <c r="G23" s="51">
        <f t="shared" si="3"/>
        <v>32099</v>
      </c>
      <c r="H23" s="3"/>
      <c r="I23" s="3"/>
      <c r="J23" s="3"/>
      <c r="K23" s="3"/>
      <c r="L23" s="3"/>
    </row>
    <row r="24" spans="1:12" ht="14.25">
      <c r="A24" s="16" t="s">
        <v>69</v>
      </c>
      <c r="B24" s="10" t="s">
        <v>12</v>
      </c>
      <c r="C24" s="10" t="s">
        <v>12</v>
      </c>
      <c r="D24" s="10" t="s">
        <v>12</v>
      </c>
      <c r="E24" s="10" t="s">
        <v>12</v>
      </c>
      <c r="F24" s="10" t="s">
        <v>12</v>
      </c>
      <c r="G24" s="51">
        <f t="shared" si="3"/>
        <v>0</v>
      </c>
      <c r="H24" s="3"/>
      <c r="I24" s="3"/>
      <c r="J24" s="3"/>
      <c r="K24" s="3"/>
      <c r="L24" s="3"/>
    </row>
    <row r="25" spans="1:12" ht="14.25">
      <c r="A25" s="16"/>
      <c r="B25" s="13"/>
      <c r="C25" s="13"/>
      <c r="D25" s="13"/>
      <c r="E25" s="9"/>
      <c r="F25" s="34"/>
      <c r="G25" s="51"/>
      <c r="H25" s="3"/>
      <c r="I25" s="3"/>
      <c r="J25" s="3"/>
      <c r="K25" s="3"/>
      <c r="L25" s="3"/>
    </row>
    <row r="26" spans="1:12" ht="14.25">
      <c r="A26" s="31" t="s">
        <v>70</v>
      </c>
      <c r="B26" s="12">
        <f aca="true" t="shared" si="4" ref="B26:G26">SUM(B28:B40)</f>
        <v>315318</v>
      </c>
      <c r="C26" s="12">
        <f t="shared" si="4"/>
        <v>18813</v>
      </c>
      <c r="D26" s="12">
        <f t="shared" si="4"/>
        <v>18011</v>
      </c>
      <c r="E26" s="12">
        <f t="shared" si="4"/>
        <v>1058</v>
      </c>
      <c r="F26" s="12">
        <f t="shared" si="4"/>
        <v>1200</v>
      </c>
      <c r="G26" s="52">
        <f t="shared" si="4"/>
        <v>354400</v>
      </c>
      <c r="H26" s="3"/>
      <c r="I26" s="3"/>
      <c r="J26" s="3"/>
      <c r="K26" s="3"/>
      <c r="L26" s="3"/>
    </row>
    <row r="27" spans="1:12" ht="14.25">
      <c r="A27" s="16" t="s">
        <v>71</v>
      </c>
      <c r="B27" s="13"/>
      <c r="C27" s="13"/>
      <c r="D27" s="13"/>
      <c r="E27" s="13"/>
      <c r="F27" s="13"/>
      <c r="G27" s="53"/>
      <c r="H27" s="3"/>
      <c r="I27" s="3"/>
      <c r="J27" s="3"/>
      <c r="K27" s="3"/>
      <c r="L27" s="3"/>
    </row>
    <row r="28" spans="1:12" ht="14.25">
      <c r="A28" s="35" t="s">
        <v>72</v>
      </c>
      <c r="B28" s="13">
        <f>80930-642</f>
        <v>80288</v>
      </c>
      <c r="C28" s="13">
        <f>6389-51</f>
        <v>6338</v>
      </c>
      <c r="D28" s="13">
        <v>17959</v>
      </c>
      <c r="E28" s="9">
        <v>1056</v>
      </c>
      <c r="F28" s="34">
        <v>1200</v>
      </c>
      <c r="G28" s="51">
        <f>SUM(B28:F28)</f>
        <v>106841</v>
      </c>
      <c r="H28" s="3"/>
      <c r="I28" s="3"/>
      <c r="J28" s="3"/>
      <c r="K28" s="3"/>
      <c r="L28" s="3"/>
    </row>
    <row r="29" spans="1:12" ht="14.25">
      <c r="A29" s="35" t="s">
        <v>73</v>
      </c>
      <c r="B29" s="13">
        <v>228</v>
      </c>
      <c r="C29" s="13">
        <v>18</v>
      </c>
      <c r="D29" s="13">
        <v>52</v>
      </c>
      <c r="E29" s="9">
        <v>2</v>
      </c>
      <c r="F29" s="10" t="s">
        <v>12</v>
      </c>
      <c r="G29" s="51">
        <f>SUM(B29:F29)</f>
        <v>300</v>
      </c>
      <c r="H29" s="3"/>
      <c r="I29" s="3"/>
      <c r="J29" s="3"/>
      <c r="K29" s="3"/>
      <c r="L29" s="3"/>
    </row>
    <row r="30" spans="1:12" ht="14.25">
      <c r="A30" s="16" t="s">
        <v>74</v>
      </c>
      <c r="B30" s="13">
        <v>101328</v>
      </c>
      <c r="C30" s="13">
        <v>6470</v>
      </c>
      <c r="D30" s="10" t="s">
        <v>12</v>
      </c>
      <c r="E30" s="10" t="s">
        <v>12</v>
      </c>
      <c r="F30" s="10" t="s">
        <v>12</v>
      </c>
      <c r="G30" s="51">
        <f>SUM(B30:F30)</f>
        <v>107798</v>
      </c>
      <c r="H30" s="3"/>
      <c r="I30" s="3"/>
      <c r="J30" s="3"/>
      <c r="K30" s="3"/>
      <c r="L30" s="3"/>
    </row>
    <row r="31" spans="1:12" ht="14.25">
      <c r="A31" s="16" t="s">
        <v>75</v>
      </c>
      <c r="B31" s="13">
        <v>8812</v>
      </c>
      <c r="C31" s="13">
        <v>563</v>
      </c>
      <c r="D31" s="10" t="s">
        <v>12</v>
      </c>
      <c r="E31" s="10" t="s">
        <v>12</v>
      </c>
      <c r="F31" s="10" t="s">
        <v>12</v>
      </c>
      <c r="G31" s="51">
        <f>SUM(B31:F31)</f>
        <v>9375</v>
      </c>
      <c r="H31" s="3"/>
      <c r="I31" s="3"/>
      <c r="J31" s="3"/>
      <c r="K31" s="3"/>
      <c r="L31" s="3"/>
    </row>
    <row r="32" spans="1:12" ht="14.25">
      <c r="A32" s="16" t="s">
        <v>76</v>
      </c>
      <c r="B32" s="13">
        <f>54566+116</f>
        <v>54682</v>
      </c>
      <c r="C32" s="13">
        <f>3484+7</f>
        <v>3491</v>
      </c>
      <c r="D32" s="10" t="s">
        <v>12</v>
      </c>
      <c r="E32" s="10" t="s">
        <v>12</v>
      </c>
      <c r="F32" s="10" t="s">
        <v>12</v>
      </c>
      <c r="G32" s="51">
        <f>SUM(B32:F32)</f>
        <v>58173</v>
      </c>
      <c r="H32" s="3"/>
      <c r="I32" s="3"/>
      <c r="J32" s="3"/>
      <c r="K32" s="3"/>
      <c r="L32" s="3"/>
    </row>
    <row r="33" spans="1:12" ht="14.25">
      <c r="A33" s="16" t="s">
        <v>77</v>
      </c>
      <c r="B33" s="13">
        <v>1096</v>
      </c>
      <c r="C33" s="13">
        <v>70</v>
      </c>
      <c r="D33" s="10" t="s">
        <v>12</v>
      </c>
      <c r="E33" s="10" t="s">
        <v>12</v>
      </c>
      <c r="F33" s="10" t="s">
        <v>12</v>
      </c>
      <c r="G33" s="51">
        <f aca="true" t="shared" si="5" ref="G33:G38">SUM(B33:F33)</f>
        <v>1166</v>
      </c>
      <c r="H33" s="3"/>
      <c r="I33" s="3"/>
      <c r="J33" s="3"/>
      <c r="K33" s="3"/>
      <c r="L33" s="3"/>
    </row>
    <row r="34" spans="1:12" ht="14.25">
      <c r="A34" s="16" t="s">
        <v>78</v>
      </c>
      <c r="B34" s="13">
        <f>6128-12</f>
        <v>6116</v>
      </c>
      <c r="C34" s="13">
        <f>391-1</f>
        <v>390</v>
      </c>
      <c r="D34" s="10" t="s">
        <v>12</v>
      </c>
      <c r="E34" s="10" t="s">
        <v>12</v>
      </c>
      <c r="F34" s="10" t="s">
        <v>12</v>
      </c>
      <c r="G34" s="51">
        <f t="shared" si="5"/>
        <v>6506</v>
      </c>
      <c r="H34" s="3"/>
      <c r="I34" s="3"/>
      <c r="J34" s="3"/>
      <c r="K34" s="3"/>
      <c r="L34" s="3"/>
    </row>
    <row r="35" spans="1:12" ht="14.25">
      <c r="A35" s="16" t="s">
        <v>79</v>
      </c>
      <c r="B35" s="13">
        <v>1872</v>
      </c>
      <c r="C35" s="13">
        <v>128</v>
      </c>
      <c r="D35" s="10" t="s">
        <v>12</v>
      </c>
      <c r="E35" s="10" t="s">
        <v>12</v>
      </c>
      <c r="F35" s="10" t="s">
        <v>12</v>
      </c>
      <c r="G35" s="51">
        <f t="shared" si="5"/>
        <v>2000</v>
      </c>
      <c r="H35" s="3"/>
      <c r="I35" s="3"/>
      <c r="J35" s="3"/>
      <c r="K35" s="3"/>
      <c r="L35" s="3"/>
    </row>
    <row r="36" spans="1:12" ht="14.25">
      <c r="A36" s="16" t="s">
        <v>80</v>
      </c>
      <c r="B36" s="13">
        <v>65</v>
      </c>
      <c r="C36" s="10" t="s">
        <v>12</v>
      </c>
      <c r="D36" s="10" t="s">
        <v>12</v>
      </c>
      <c r="E36" s="10" t="s">
        <v>12</v>
      </c>
      <c r="F36" s="10" t="s">
        <v>12</v>
      </c>
      <c r="G36" s="51">
        <f t="shared" si="5"/>
        <v>65</v>
      </c>
      <c r="H36" s="3"/>
      <c r="I36" s="3"/>
      <c r="J36" s="3"/>
      <c r="K36" s="3"/>
      <c r="L36" s="3"/>
    </row>
    <row r="37" spans="1:12" ht="14.25">
      <c r="A37" s="16" t="s">
        <v>81</v>
      </c>
      <c r="B37" s="13">
        <v>1880</v>
      </c>
      <c r="C37" s="8">
        <v>120</v>
      </c>
      <c r="D37" s="10" t="s">
        <v>12</v>
      </c>
      <c r="E37" s="10" t="s">
        <v>12</v>
      </c>
      <c r="F37" s="10" t="s">
        <v>12</v>
      </c>
      <c r="G37" s="51">
        <f t="shared" si="5"/>
        <v>2000</v>
      </c>
      <c r="H37" s="3"/>
      <c r="I37" s="3"/>
      <c r="J37" s="3"/>
      <c r="K37" s="3"/>
      <c r="L37" s="3"/>
    </row>
    <row r="38" spans="1:12" ht="14.25">
      <c r="A38" s="16" t="s">
        <v>82</v>
      </c>
      <c r="B38" s="13">
        <v>40982</v>
      </c>
      <c r="C38" s="10" t="s">
        <v>12</v>
      </c>
      <c r="D38" s="10" t="s">
        <v>12</v>
      </c>
      <c r="E38" s="10" t="s">
        <v>12</v>
      </c>
      <c r="F38" s="10" t="s">
        <v>12</v>
      </c>
      <c r="G38" s="51">
        <f t="shared" si="5"/>
        <v>40982</v>
      </c>
      <c r="H38" s="3"/>
      <c r="I38" s="3"/>
      <c r="J38" s="3"/>
      <c r="K38" s="3"/>
      <c r="L38" s="3"/>
    </row>
    <row r="39" spans="1:12" ht="14.25">
      <c r="A39" s="16" t="s">
        <v>83</v>
      </c>
      <c r="B39" s="13">
        <v>8157</v>
      </c>
      <c r="C39" s="8">
        <v>343</v>
      </c>
      <c r="D39" s="10" t="s">
        <v>12</v>
      </c>
      <c r="E39" s="10" t="s">
        <v>12</v>
      </c>
      <c r="F39" s="10" t="s">
        <v>12</v>
      </c>
      <c r="G39" s="51">
        <f>SUM(B39:F39)</f>
        <v>8500</v>
      </c>
      <c r="H39" s="3"/>
      <c r="I39" s="3"/>
      <c r="J39" s="3"/>
      <c r="K39" s="3"/>
      <c r="L39" s="3"/>
    </row>
    <row r="40" spans="1:12" ht="14.25">
      <c r="A40" s="16" t="s">
        <v>84</v>
      </c>
      <c r="B40" s="8">
        <v>9812</v>
      </c>
      <c r="C40" s="8">
        <v>882</v>
      </c>
      <c r="D40" s="10" t="s">
        <v>12</v>
      </c>
      <c r="E40" s="10" t="s">
        <v>12</v>
      </c>
      <c r="F40" s="10" t="s">
        <v>12</v>
      </c>
      <c r="G40" s="51">
        <f>SUM(B40:F40)</f>
        <v>10694</v>
      </c>
      <c r="H40" s="3"/>
      <c r="I40" s="3"/>
      <c r="J40" s="3"/>
      <c r="K40" s="3"/>
      <c r="L40" s="3"/>
    </row>
    <row r="41" spans="1:12" ht="14.25">
      <c r="A41" s="16"/>
      <c r="B41" s="13"/>
      <c r="C41" s="10"/>
      <c r="D41" s="10"/>
      <c r="E41" s="10"/>
      <c r="F41" s="9"/>
      <c r="G41" s="51"/>
      <c r="H41" s="3"/>
      <c r="I41" s="3"/>
      <c r="J41" s="3"/>
      <c r="K41" s="3"/>
      <c r="L41" s="3"/>
    </row>
    <row r="42" spans="1:12" ht="14.25">
      <c r="A42" s="31" t="s">
        <v>85</v>
      </c>
      <c r="B42" s="32">
        <f aca="true" t="shared" si="6" ref="B42:G42">SUM(B43:B45)</f>
        <v>1242389</v>
      </c>
      <c r="C42" s="32">
        <f t="shared" si="6"/>
        <v>111706</v>
      </c>
      <c r="D42" s="32">
        <f t="shared" si="6"/>
        <v>0</v>
      </c>
      <c r="E42" s="32">
        <f t="shared" si="6"/>
        <v>0</v>
      </c>
      <c r="F42" s="32">
        <f t="shared" si="6"/>
        <v>0</v>
      </c>
      <c r="G42" s="54">
        <f t="shared" si="6"/>
        <v>1354095</v>
      </c>
      <c r="H42" s="3"/>
      <c r="I42" s="3"/>
      <c r="J42" s="3"/>
      <c r="K42" s="3"/>
      <c r="L42" s="3"/>
    </row>
    <row r="43" spans="1:12" ht="14.25">
      <c r="A43" s="16" t="s">
        <v>86</v>
      </c>
      <c r="B43" s="8">
        <f>1243144-755</f>
        <v>1242389</v>
      </c>
      <c r="C43" s="8">
        <f>111774-68</f>
        <v>111706</v>
      </c>
      <c r="D43" s="10" t="s">
        <v>12</v>
      </c>
      <c r="E43" s="10" t="s">
        <v>12</v>
      </c>
      <c r="F43" s="10" t="s">
        <v>12</v>
      </c>
      <c r="G43" s="51">
        <f>SUM(B43:F43)</f>
        <v>1354095</v>
      </c>
      <c r="H43" s="3"/>
      <c r="I43" s="3"/>
      <c r="J43" s="3"/>
      <c r="K43" s="3"/>
      <c r="L43" s="3"/>
    </row>
    <row r="44" spans="1:12" ht="14.25">
      <c r="A44" s="16" t="s">
        <v>87</v>
      </c>
      <c r="B44" s="8"/>
      <c r="C44" s="8"/>
      <c r="D44" s="10"/>
      <c r="E44" s="10"/>
      <c r="F44" s="10"/>
      <c r="G44" s="51"/>
      <c r="H44" s="3"/>
      <c r="I44" s="3"/>
      <c r="J44" s="3"/>
      <c r="K44" s="3"/>
      <c r="L44" s="3"/>
    </row>
    <row r="45" spans="1:12" ht="14.25">
      <c r="A45" s="36" t="s">
        <v>88</v>
      </c>
      <c r="B45" s="11" t="s">
        <v>14</v>
      </c>
      <c r="C45" s="11" t="s">
        <v>14</v>
      </c>
      <c r="D45" s="10" t="s">
        <v>12</v>
      </c>
      <c r="E45" s="10" t="s">
        <v>12</v>
      </c>
      <c r="F45" s="10" t="s">
        <v>12</v>
      </c>
      <c r="G45" s="55" t="s">
        <v>14</v>
      </c>
      <c r="H45" s="3"/>
      <c r="I45" s="3"/>
      <c r="J45" s="3"/>
      <c r="K45" s="3"/>
      <c r="L45" s="3"/>
    </row>
    <row r="46" spans="1:12" ht="14.25">
      <c r="A46" s="36"/>
      <c r="B46" s="9"/>
      <c r="C46" s="9"/>
      <c r="D46" s="13"/>
      <c r="E46" s="9"/>
      <c r="F46" s="34"/>
      <c r="G46" s="51"/>
      <c r="H46" s="3"/>
      <c r="I46" s="3"/>
      <c r="J46" s="3"/>
      <c r="K46" s="3"/>
      <c r="L46" s="3"/>
    </row>
    <row r="47" spans="1:12" ht="14.25">
      <c r="A47" s="31" t="s">
        <v>30</v>
      </c>
      <c r="B47" s="12">
        <f aca="true" t="shared" si="7" ref="B47:G47">SUM(B48:B51)</f>
        <v>75768</v>
      </c>
      <c r="C47" s="12">
        <f t="shared" si="7"/>
        <v>106530</v>
      </c>
      <c r="D47" s="12">
        <f t="shared" si="7"/>
        <v>0</v>
      </c>
      <c r="E47" s="12">
        <f t="shared" si="7"/>
        <v>0</v>
      </c>
      <c r="F47" s="12">
        <f t="shared" si="7"/>
        <v>120</v>
      </c>
      <c r="G47" s="52">
        <f t="shared" si="7"/>
        <v>182418</v>
      </c>
      <c r="H47" s="3"/>
      <c r="I47" s="3"/>
      <c r="J47" s="3"/>
      <c r="K47" s="3"/>
      <c r="L47" s="3"/>
    </row>
    <row r="48" spans="1:12" ht="14.25">
      <c r="A48" s="16" t="s">
        <v>89</v>
      </c>
      <c r="B48" s="10" t="s">
        <v>12</v>
      </c>
      <c r="C48" s="8">
        <v>103298</v>
      </c>
      <c r="D48" s="10" t="s">
        <v>12</v>
      </c>
      <c r="E48" s="10" t="s">
        <v>12</v>
      </c>
      <c r="F48" s="10" t="s">
        <v>12</v>
      </c>
      <c r="G48" s="51">
        <f>SUM(B48:F48)</f>
        <v>103298</v>
      </c>
      <c r="H48" s="3"/>
      <c r="I48" s="3"/>
      <c r="J48" s="3"/>
      <c r="K48" s="3"/>
      <c r="L48" s="3"/>
    </row>
    <row r="49" spans="1:12" ht="14.25">
      <c r="A49" s="16" t="s">
        <v>90</v>
      </c>
      <c r="B49" s="10" t="s">
        <v>12</v>
      </c>
      <c r="C49" s="10" t="s">
        <v>12</v>
      </c>
      <c r="D49" s="10" t="s">
        <v>12</v>
      </c>
      <c r="E49" s="10" t="s">
        <v>12</v>
      </c>
      <c r="F49" s="33">
        <v>120</v>
      </c>
      <c r="G49" s="51">
        <f>SUM(B49:F49)</f>
        <v>120</v>
      </c>
      <c r="H49" s="3"/>
      <c r="I49" s="3"/>
      <c r="J49" s="3"/>
      <c r="K49" s="3"/>
      <c r="L49" s="3"/>
    </row>
    <row r="50" spans="1:12" ht="14.25">
      <c r="A50" s="16" t="s">
        <v>91</v>
      </c>
      <c r="B50" s="11" t="s">
        <v>14</v>
      </c>
      <c r="C50" s="11" t="s">
        <v>14</v>
      </c>
      <c r="D50" s="10" t="s">
        <v>12</v>
      </c>
      <c r="E50" s="10" t="s">
        <v>12</v>
      </c>
      <c r="F50" s="10" t="s">
        <v>12</v>
      </c>
      <c r="G50" s="53" t="s">
        <v>32</v>
      </c>
      <c r="H50" s="3"/>
      <c r="I50" s="3"/>
      <c r="J50" s="3"/>
      <c r="K50" s="3"/>
      <c r="L50" s="3"/>
    </row>
    <row r="51" spans="1:12" ht="14.25">
      <c r="A51" s="16" t="s">
        <v>92</v>
      </c>
      <c r="B51" s="13">
        <v>75768</v>
      </c>
      <c r="C51" s="13">
        <v>3232</v>
      </c>
      <c r="D51" s="10" t="s">
        <v>12</v>
      </c>
      <c r="E51" s="10" t="s">
        <v>12</v>
      </c>
      <c r="F51" s="10" t="s">
        <v>12</v>
      </c>
      <c r="G51" s="51">
        <f>SUM(B51:F51)</f>
        <v>79000</v>
      </c>
      <c r="H51" s="3"/>
      <c r="I51" s="3"/>
      <c r="J51" s="3"/>
      <c r="K51" s="3"/>
      <c r="L51" s="3"/>
    </row>
    <row r="52" spans="1:12" ht="14.25">
      <c r="A52" s="16"/>
      <c r="B52" s="14"/>
      <c r="C52" s="14"/>
      <c r="D52" s="32"/>
      <c r="E52" s="14"/>
      <c r="F52" s="37"/>
      <c r="G52" s="54"/>
      <c r="H52" s="3"/>
      <c r="I52" s="3"/>
      <c r="J52" s="3"/>
      <c r="K52" s="3"/>
      <c r="L52" s="3"/>
    </row>
    <row r="53" spans="1:12" ht="14.25">
      <c r="A53" s="31" t="s">
        <v>41</v>
      </c>
      <c r="B53" s="32">
        <f aca="true" t="shared" si="8" ref="B53:G53">SUM(B54:B65)</f>
        <v>389207</v>
      </c>
      <c r="C53" s="32">
        <f t="shared" si="8"/>
        <v>8158</v>
      </c>
      <c r="D53" s="32">
        <f t="shared" si="8"/>
        <v>1055</v>
      </c>
      <c r="E53" s="32">
        <f t="shared" si="8"/>
        <v>82</v>
      </c>
      <c r="F53" s="32">
        <f t="shared" si="8"/>
        <v>65</v>
      </c>
      <c r="G53" s="50">
        <f t="shared" si="8"/>
        <v>398567</v>
      </c>
      <c r="H53" s="3"/>
      <c r="I53" s="3"/>
      <c r="J53" s="3"/>
      <c r="K53" s="3"/>
      <c r="L53" s="3"/>
    </row>
    <row r="54" spans="1:12" ht="14.25">
      <c r="A54" s="16" t="s">
        <v>43</v>
      </c>
      <c r="B54" s="13">
        <v>420291</v>
      </c>
      <c r="C54" s="13">
        <v>7700</v>
      </c>
      <c r="D54" s="13">
        <v>500</v>
      </c>
      <c r="E54" s="9">
        <v>22</v>
      </c>
      <c r="F54" s="10" t="s">
        <v>12</v>
      </c>
      <c r="G54" s="51">
        <f aca="true" t="shared" si="9" ref="G54:G63">SUM(B54:F54)</f>
        <v>428513</v>
      </c>
      <c r="H54" s="3"/>
      <c r="I54" s="3"/>
      <c r="J54" s="3"/>
      <c r="K54" s="3"/>
      <c r="L54" s="3"/>
    </row>
    <row r="55" spans="1:12" ht="14.25">
      <c r="A55" s="16" t="s">
        <v>93</v>
      </c>
      <c r="B55" s="33">
        <v>67272</v>
      </c>
      <c r="C55" s="33">
        <v>7202</v>
      </c>
      <c r="D55" s="10" t="s">
        <v>12</v>
      </c>
      <c r="E55" s="10" t="s">
        <v>12</v>
      </c>
      <c r="F55" s="10" t="s">
        <v>12</v>
      </c>
      <c r="G55" s="51">
        <f t="shared" si="9"/>
        <v>74474</v>
      </c>
      <c r="H55" s="3"/>
      <c r="I55" s="3"/>
      <c r="J55" s="3"/>
      <c r="K55" s="3"/>
      <c r="L55" s="3"/>
    </row>
    <row r="56" spans="1:12" ht="14.25">
      <c r="A56" s="16" t="s">
        <v>94</v>
      </c>
      <c r="B56" s="33">
        <v>2989</v>
      </c>
      <c r="C56" s="33">
        <v>320</v>
      </c>
      <c r="D56" s="10" t="s">
        <v>12</v>
      </c>
      <c r="E56" s="10" t="s">
        <v>12</v>
      </c>
      <c r="F56" s="10" t="s">
        <v>12</v>
      </c>
      <c r="G56" s="51">
        <f>SUM(B56:F56)</f>
        <v>3309</v>
      </c>
      <c r="H56" s="3"/>
      <c r="I56" s="3"/>
      <c r="J56" s="3"/>
      <c r="K56" s="3"/>
      <c r="L56" s="3"/>
    </row>
    <row r="57" spans="1:12" ht="14.25">
      <c r="A57" s="16" t="s">
        <v>95</v>
      </c>
      <c r="B57" s="10" t="s">
        <v>12</v>
      </c>
      <c r="C57" s="10" t="s">
        <v>12</v>
      </c>
      <c r="D57" s="8">
        <v>74</v>
      </c>
      <c r="E57" s="10" t="s">
        <v>12</v>
      </c>
      <c r="F57" s="10" t="s">
        <v>12</v>
      </c>
      <c r="G57" s="51">
        <f t="shared" si="9"/>
        <v>74</v>
      </c>
      <c r="H57" s="3"/>
      <c r="I57" s="3"/>
      <c r="J57" s="3"/>
      <c r="K57" s="3"/>
      <c r="L57" s="3"/>
    </row>
    <row r="58" spans="1:12" ht="14.25">
      <c r="A58" s="16" t="s">
        <v>96</v>
      </c>
      <c r="B58" s="10" t="s">
        <v>12</v>
      </c>
      <c r="C58" s="10" t="s">
        <v>12</v>
      </c>
      <c r="D58" s="13">
        <v>131</v>
      </c>
      <c r="E58" s="10" t="s">
        <v>12</v>
      </c>
      <c r="F58" s="10" t="s">
        <v>12</v>
      </c>
      <c r="G58" s="51">
        <f t="shared" si="9"/>
        <v>131</v>
      </c>
      <c r="H58" s="3"/>
      <c r="I58" s="3"/>
      <c r="J58" s="3"/>
      <c r="K58" s="3"/>
      <c r="L58" s="3"/>
    </row>
    <row r="59" spans="1:12" ht="14.25">
      <c r="A59" s="16" t="s">
        <v>45</v>
      </c>
      <c r="B59" s="13">
        <v>18</v>
      </c>
      <c r="C59" s="8">
        <v>6</v>
      </c>
      <c r="D59" s="13">
        <v>350</v>
      </c>
      <c r="E59" s="9">
        <v>60</v>
      </c>
      <c r="F59" s="10" t="s">
        <v>12</v>
      </c>
      <c r="G59" s="51">
        <f t="shared" si="9"/>
        <v>434</v>
      </c>
      <c r="H59" s="3"/>
      <c r="I59" s="3"/>
      <c r="J59" s="3"/>
      <c r="K59" s="3"/>
      <c r="L59" s="3"/>
    </row>
    <row r="60" spans="1:12" ht="14.25">
      <c r="A60" s="16" t="s">
        <v>97</v>
      </c>
      <c r="B60" s="13">
        <v>3777</v>
      </c>
      <c r="C60" s="13">
        <v>87</v>
      </c>
      <c r="D60" s="10" t="s">
        <v>12</v>
      </c>
      <c r="E60" s="10" t="s">
        <v>12</v>
      </c>
      <c r="F60" s="10" t="s">
        <v>12</v>
      </c>
      <c r="G60" s="51">
        <f t="shared" si="9"/>
        <v>3864</v>
      </c>
      <c r="H60" s="3"/>
      <c r="I60" s="3"/>
      <c r="J60" s="3"/>
      <c r="K60" s="3"/>
      <c r="L60" s="3"/>
    </row>
    <row r="61" spans="1:12" ht="14.25">
      <c r="A61" s="16" t="s">
        <v>98</v>
      </c>
      <c r="B61" s="10" t="s">
        <v>12</v>
      </c>
      <c r="C61" s="10" t="s">
        <v>12</v>
      </c>
      <c r="D61" s="10" t="s">
        <v>12</v>
      </c>
      <c r="E61" s="10" t="s">
        <v>12</v>
      </c>
      <c r="F61" s="33">
        <v>20</v>
      </c>
      <c r="G61" s="51">
        <f t="shared" si="9"/>
        <v>20</v>
      </c>
      <c r="H61" s="3"/>
      <c r="I61" s="3"/>
      <c r="J61" s="3"/>
      <c r="K61" s="3"/>
      <c r="L61" s="3"/>
    </row>
    <row r="62" spans="1:12" ht="14.25">
      <c r="A62" s="16" t="s">
        <v>99</v>
      </c>
      <c r="B62" s="10" t="s">
        <v>12</v>
      </c>
      <c r="C62" s="10" t="s">
        <v>12</v>
      </c>
      <c r="D62" s="10" t="s">
        <v>12</v>
      </c>
      <c r="E62" s="10" t="s">
        <v>12</v>
      </c>
      <c r="F62" s="33">
        <v>45</v>
      </c>
      <c r="G62" s="51">
        <f t="shared" si="9"/>
        <v>45</v>
      </c>
      <c r="H62" s="3"/>
      <c r="I62" s="3"/>
      <c r="J62" s="3"/>
      <c r="K62" s="3"/>
      <c r="L62" s="3"/>
    </row>
    <row r="63" spans="1:12" ht="14.25">
      <c r="A63" s="16" t="s">
        <v>100</v>
      </c>
      <c r="B63" s="8">
        <v>1320</v>
      </c>
      <c r="C63" s="8">
        <v>159</v>
      </c>
      <c r="D63" s="10" t="s">
        <v>12</v>
      </c>
      <c r="E63" s="10" t="s">
        <v>12</v>
      </c>
      <c r="F63" s="10" t="s">
        <v>12</v>
      </c>
      <c r="G63" s="51">
        <f t="shared" si="9"/>
        <v>1479</v>
      </c>
      <c r="H63" s="3"/>
      <c r="I63" s="3"/>
      <c r="J63" s="3"/>
      <c r="K63" s="3"/>
      <c r="L63" s="3"/>
    </row>
    <row r="64" spans="1:12" ht="14.25">
      <c r="A64" s="16" t="s">
        <v>54</v>
      </c>
      <c r="B64" s="8">
        <v>-106460</v>
      </c>
      <c r="C64" s="8">
        <v>-7316</v>
      </c>
      <c r="D64" s="10" t="s">
        <v>12</v>
      </c>
      <c r="E64" s="10" t="s">
        <v>12</v>
      </c>
      <c r="F64" s="10" t="s">
        <v>12</v>
      </c>
      <c r="G64" s="51">
        <f>SUM(B64:F64)</f>
        <v>-113776</v>
      </c>
      <c r="H64" s="3"/>
      <c r="I64" s="3"/>
      <c r="J64" s="3"/>
      <c r="K64" s="3"/>
      <c r="L64" s="3"/>
    </row>
    <row r="65" spans="1:12" ht="14.25">
      <c r="A65" s="16"/>
      <c r="B65" s="8"/>
      <c r="C65" s="8"/>
      <c r="D65" s="10"/>
      <c r="E65" s="10"/>
      <c r="F65" s="10"/>
      <c r="G65" s="51"/>
      <c r="H65" s="3"/>
      <c r="I65" s="3"/>
      <c r="J65" s="3"/>
      <c r="K65" s="3"/>
      <c r="L65" s="3"/>
    </row>
    <row r="66" spans="1:12" ht="14.25">
      <c r="A66" s="38" t="s">
        <v>101</v>
      </c>
      <c r="B66" s="39">
        <f aca="true" t="shared" si="10" ref="B66:G66">B7+B17+B26+B42+B47+B53</f>
        <v>20000123</v>
      </c>
      <c r="C66" s="39">
        <f t="shared" si="10"/>
        <v>1503959</v>
      </c>
      <c r="D66" s="39">
        <f t="shared" si="10"/>
        <v>3791076</v>
      </c>
      <c r="E66" s="39">
        <f t="shared" si="10"/>
        <v>232062</v>
      </c>
      <c r="F66" s="39">
        <f t="shared" si="10"/>
        <v>7111</v>
      </c>
      <c r="G66" s="56">
        <f t="shared" si="10"/>
        <v>25534331</v>
      </c>
      <c r="H66" s="3"/>
      <c r="I66" s="3"/>
      <c r="J66" s="3"/>
      <c r="K66" s="3"/>
      <c r="L66" s="3"/>
    </row>
    <row r="67" spans="1:12" ht="14.25">
      <c r="A67" s="40" t="s">
        <v>102</v>
      </c>
      <c r="B67" s="41">
        <f>B66-'[1]ontvangsten'!B51</f>
        <v>0</v>
      </c>
      <c r="C67" s="41">
        <f>C66-'[1]ontvangsten'!C51</f>
        <v>0</v>
      </c>
      <c r="D67" s="41">
        <f>D66-'[1]ontvangsten'!D51</f>
        <v>0</v>
      </c>
      <c r="E67" s="41">
        <f>E66-'[1]ontvangsten'!E51</f>
        <v>0</v>
      </c>
      <c r="F67" s="41">
        <f>F66-'[1]ontvangsten'!F51</f>
        <v>0</v>
      </c>
      <c r="G67" s="57">
        <f>G66-'[1]ontvangsten'!G51</f>
        <v>0</v>
      </c>
      <c r="H67" s="3"/>
      <c r="I67" s="3"/>
      <c r="J67" s="3"/>
      <c r="K67" s="3"/>
      <c r="L67" s="3"/>
    </row>
    <row r="68" spans="1:12" ht="15" thickBot="1">
      <c r="A68" s="42"/>
      <c r="B68" s="43">
        <f aca="true" t="shared" si="11" ref="B68:G68">SUM(B66:B67)</f>
        <v>20000123</v>
      </c>
      <c r="C68" s="43">
        <f t="shared" si="11"/>
        <v>1503959</v>
      </c>
      <c r="D68" s="43">
        <f t="shared" si="11"/>
        <v>3791076</v>
      </c>
      <c r="E68" s="43">
        <f t="shared" si="11"/>
        <v>232062</v>
      </c>
      <c r="F68" s="44">
        <f t="shared" si="11"/>
        <v>7111</v>
      </c>
      <c r="G68" s="58">
        <f t="shared" si="11"/>
        <v>25534331</v>
      </c>
      <c r="H68" s="3"/>
      <c r="I68" s="3"/>
      <c r="J68" s="3"/>
      <c r="K68" s="3"/>
      <c r="L68" s="3"/>
    </row>
    <row r="69" spans="2:12" ht="14.25">
      <c r="B69" s="3"/>
      <c r="C69" s="3"/>
      <c r="D69" s="45"/>
      <c r="E69" s="3"/>
      <c r="F69" s="46"/>
      <c r="G69" s="3"/>
      <c r="H69" s="3"/>
      <c r="I69" s="3"/>
      <c r="J69" s="3"/>
      <c r="K69" s="3"/>
      <c r="L69" s="3"/>
    </row>
    <row r="70" spans="2:12" ht="14.25">
      <c r="B70" s="3"/>
      <c r="C70" s="3"/>
      <c r="D70" s="45"/>
      <c r="E70" s="3"/>
      <c r="F70" s="46"/>
      <c r="G70" s="3"/>
      <c r="H70" s="3"/>
      <c r="I70" s="3"/>
      <c r="J70" s="3"/>
      <c r="K70" s="3"/>
      <c r="L70" s="3"/>
    </row>
    <row r="71" spans="2:12" ht="14.25">
      <c r="B71" s="3"/>
      <c r="C71" s="3"/>
      <c r="D71" s="45"/>
      <c r="E71" s="3"/>
      <c r="F71" s="46"/>
      <c r="G71" s="3"/>
      <c r="H71" s="3"/>
      <c r="I71" s="3"/>
      <c r="J71" s="3"/>
      <c r="K71" s="3"/>
      <c r="L71" s="3"/>
    </row>
    <row r="72" spans="2:12" ht="14.25">
      <c r="B72" s="3"/>
      <c r="C72" s="3"/>
      <c r="D72" s="45"/>
      <c r="E72" s="3"/>
      <c r="F72" s="46"/>
      <c r="G72" s="3"/>
      <c r="H72" s="3"/>
      <c r="I72" s="3"/>
      <c r="J72" s="3"/>
      <c r="K72" s="3"/>
      <c r="L72" s="3"/>
    </row>
    <row r="73" spans="2:12" ht="14.25">
      <c r="B73" s="3"/>
      <c r="C73" s="3"/>
      <c r="D73" s="45"/>
      <c r="E73" s="3"/>
      <c r="F73" s="46"/>
      <c r="G73" s="3"/>
      <c r="H73" s="3"/>
      <c r="I73" s="3"/>
      <c r="J73" s="3"/>
      <c r="K73" s="3"/>
      <c r="L73" s="3"/>
    </row>
    <row r="74" spans="2:12" ht="14.25">
      <c r="B74" s="3"/>
      <c r="C74" s="3"/>
      <c r="D74" s="45"/>
      <c r="E74" s="3"/>
      <c r="F74" s="46"/>
      <c r="G74" s="3"/>
      <c r="H74" s="3"/>
      <c r="I74" s="3"/>
      <c r="J74" s="3"/>
      <c r="K74" s="3"/>
      <c r="L74" s="3"/>
    </row>
    <row r="75" spans="2:12" ht="14.25">
      <c r="B75" s="3"/>
      <c r="C75" s="3"/>
      <c r="D75" s="45"/>
      <c r="E75" s="3"/>
      <c r="F75" s="46"/>
      <c r="G75" s="3"/>
      <c r="H75" s="3"/>
      <c r="I75" s="3"/>
      <c r="J75" s="3"/>
      <c r="K75" s="3"/>
      <c r="L75" s="3"/>
    </row>
    <row r="76" spans="2:12" ht="14.25">
      <c r="B76" s="3"/>
      <c r="C76" s="3"/>
      <c r="D76" s="45"/>
      <c r="E76" s="3"/>
      <c r="F76" s="46"/>
      <c r="G76" s="3"/>
      <c r="H76" s="3"/>
      <c r="I76" s="3"/>
      <c r="J76" s="3"/>
      <c r="K76" s="3"/>
      <c r="L76" s="3"/>
    </row>
    <row r="77" spans="2:12" ht="14.25">
      <c r="B77" s="3"/>
      <c r="C77" s="3"/>
      <c r="D77" s="45"/>
      <c r="E77" s="3"/>
      <c r="F77" s="46"/>
      <c r="G77" s="3"/>
      <c r="H77" s="3"/>
      <c r="I77" s="3"/>
      <c r="J77" s="3"/>
      <c r="K77" s="3"/>
      <c r="L77" s="3"/>
    </row>
    <row r="78" spans="2:12" ht="14.25">
      <c r="B78" s="3"/>
      <c r="C78" s="3"/>
      <c r="D78" s="45"/>
      <c r="E78" s="3"/>
      <c r="F78" s="46"/>
      <c r="G78" s="3"/>
      <c r="H78" s="3"/>
      <c r="I78" s="3"/>
      <c r="J78" s="3"/>
      <c r="K78" s="3"/>
      <c r="L78" s="3"/>
    </row>
    <row r="79" spans="2:12" ht="14.25">
      <c r="B79" s="3"/>
      <c r="C79" s="3"/>
      <c r="D79" s="45"/>
      <c r="E79" s="3"/>
      <c r="F79" s="46"/>
      <c r="G79" s="3"/>
      <c r="H79" s="3"/>
      <c r="I79" s="3"/>
      <c r="J79" s="3"/>
      <c r="K79" s="3"/>
      <c r="L79" s="3"/>
    </row>
    <row r="80" spans="2:12" ht="14.25">
      <c r="B80" s="3"/>
      <c r="C80" s="3"/>
      <c r="D80" s="45"/>
      <c r="E80" s="3"/>
      <c r="F80" s="46"/>
      <c r="G80" s="3"/>
      <c r="H80" s="3"/>
      <c r="I80" s="3"/>
      <c r="J80" s="3"/>
      <c r="K80" s="3"/>
      <c r="L80" s="3"/>
    </row>
    <row r="81" spans="2:12" ht="14.25">
      <c r="B81" s="3"/>
      <c r="C81" s="3"/>
      <c r="D81" s="45"/>
      <c r="E81" s="3"/>
      <c r="F81" s="46"/>
      <c r="G81" s="3"/>
      <c r="H81" s="3"/>
      <c r="I81" s="3"/>
      <c r="J81" s="3"/>
      <c r="K81" s="3"/>
      <c r="L81" s="3"/>
    </row>
    <row r="82" spans="2:12" ht="14.25">
      <c r="B82" s="3"/>
      <c r="C82" s="3"/>
      <c r="D82" s="45"/>
      <c r="E82" s="3"/>
      <c r="F82" s="46"/>
      <c r="G82" s="3"/>
      <c r="H82" s="3"/>
      <c r="I82" s="3"/>
      <c r="J82" s="3"/>
      <c r="K82" s="3"/>
      <c r="L82" s="3"/>
    </row>
    <row r="83" spans="2:12" ht="14.25">
      <c r="B83" s="3"/>
      <c r="C83" s="3"/>
      <c r="D83" s="45"/>
      <c r="E83" s="3"/>
      <c r="F83" s="46"/>
      <c r="G83" s="3"/>
      <c r="H83" s="3"/>
      <c r="I83" s="3"/>
      <c r="J83" s="3"/>
      <c r="K83" s="3"/>
      <c r="L83" s="3"/>
    </row>
    <row r="84" spans="2:12" ht="14.25">
      <c r="B84" s="3"/>
      <c r="C84" s="3"/>
      <c r="D84" s="45"/>
      <c r="E84" s="3"/>
      <c r="F84" s="46"/>
      <c r="G84" s="3"/>
      <c r="H84" s="3"/>
      <c r="I84" s="3"/>
      <c r="J84" s="3"/>
      <c r="K84" s="3"/>
      <c r="L84" s="3"/>
    </row>
    <row r="85" spans="2:12" ht="14.25">
      <c r="B85" s="3"/>
      <c r="C85" s="3"/>
      <c r="D85" s="45"/>
      <c r="E85" s="3"/>
      <c r="F85" s="46"/>
      <c r="G85" s="3"/>
      <c r="H85" s="3"/>
      <c r="I85" s="3"/>
      <c r="J85" s="3"/>
      <c r="K85" s="3"/>
      <c r="L85" s="3"/>
    </row>
    <row r="86" spans="2:12" ht="14.25">
      <c r="B86" s="3"/>
      <c r="C86" s="3"/>
      <c r="D86" s="45"/>
      <c r="E86" s="3"/>
      <c r="F86" s="46"/>
      <c r="G86" s="3"/>
      <c r="H86" s="3"/>
      <c r="I86" s="3"/>
      <c r="J86" s="3"/>
      <c r="K86" s="3"/>
      <c r="L86" s="3"/>
    </row>
    <row r="87" spans="2:12" ht="14.25">
      <c r="B87" s="3"/>
      <c r="C87" s="3"/>
      <c r="D87" s="45"/>
      <c r="E87" s="3"/>
      <c r="F87" s="46"/>
      <c r="G87" s="3"/>
      <c r="H87" s="3"/>
      <c r="I87" s="3"/>
      <c r="J87" s="3"/>
      <c r="K87" s="3"/>
      <c r="L87" s="3"/>
    </row>
    <row r="88" spans="2:12" ht="14.25">
      <c r="B88" s="3"/>
      <c r="C88" s="3"/>
      <c r="D88" s="45"/>
      <c r="E88" s="3"/>
      <c r="F88" s="46"/>
      <c r="G88" s="3"/>
      <c r="H88" s="3"/>
      <c r="I88" s="3"/>
      <c r="J88" s="3"/>
      <c r="K88" s="3"/>
      <c r="L88" s="3"/>
    </row>
    <row r="89" spans="2:12" ht="14.25">
      <c r="B89" s="3"/>
      <c r="C89" s="3"/>
      <c r="D89" s="45"/>
      <c r="E89" s="3"/>
      <c r="F89" s="46"/>
      <c r="G89" s="3"/>
      <c r="H89" s="3"/>
      <c r="I89" s="3"/>
      <c r="J89" s="3"/>
      <c r="K89" s="3"/>
      <c r="L89" s="3"/>
    </row>
    <row r="90" spans="2:12" ht="14.25">
      <c r="B90" s="3"/>
      <c r="C90" s="3"/>
      <c r="D90" s="45"/>
      <c r="E90" s="3"/>
      <c r="F90" s="46"/>
      <c r="G90" s="3"/>
      <c r="H90" s="3"/>
      <c r="I90" s="3"/>
      <c r="J90" s="3"/>
      <c r="K90" s="3"/>
      <c r="L90" s="3"/>
    </row>
    <row r="91" spans="2:12" ht="14.25">
      <c r="B91" s="3"/>
      <c r="C91" s="3"/>
      <c r="D91" s="45"/>
      <c r="E91" s="3"/>
      <c r="F91" s="46"/>
      <c r="G91" s="3"/>
      <c r="H91" s="3"/>
      <c r="I91" s="3"/>
      <c r="J91" s="3"/>
      <c r="K91" s="3"/>
      <c r="L91" s="3"/>
    </row>
    <row r="92" spans="2:12" ht="14.25">
      <c r="B92" s="3"/>
      <c r="C92" s="3"/>
      <c r="D92" s="45"/>
      <c r="E92" s="3"/>
      <c r="F92" s="46"/>
      <c r="G92" s="3"/>
      <c r="H92" s="3"/>
      <c r="I92" s="3"/>
      <c r="J92" s="3"/>
      <c r="K92" s="3"/>
      <c r="L92" s="3"/>
    </row>
    <row r="93" spans="2:12" ht="14.25">
      <c r="B93" s="3"/>
      <c r="C93" s="3"/>
      <c r="D93" s="45"/>
      <c r="E93" s="3"/>
      <c r="F93" s="46"/>
      <c r="G93" s="3"/>
      <c r="H93" s="3"/>
      <c r="I93" s="3"/>
      <c r="J93" s="3"/>
      <c r="K93" s="3"/>
      <c r="L93" s="3"/>
    </row>
    <row r="94" spans="2:12" ht="14.25">
      <c r="B94" s="3"/>
      <c r="C94" s="3"/>
      <c r="D94" s="45"/>
      <c r="E94" s="3"/>
      <c r="F94" s="46"/>
      <c r="G94" s="3"/>
      <c r="H94" s="3"/>
      <c r="I94" s="3"/>
      <c r="J94" s="3"/>
      <c r="K94" s="3"/>
      <c r="L94" s="3"/>
    </row>
    <row r="95" spans="2:12" ht="14.25">
      <c r="B95" s="3"/>
      <c r="C95" s="3"/>
      <c r="D95" s="45"/>
      <c r="E95" s="3"/>
      <c r="F95" s="46"/>
      <c r="G95" s="3"/>
      <c r="H95" s="3"/>
      <c r="I95" s="3"/>
      <c r="J95" s="3"/>
      <c r="K95" s="3"/>
      <c r="L95" s="3"/>
    </row>
    <row r="96" spans="2:12" ht="14.25">
      <c r="B96" s="3"/>
      <c r="C96" s="3"/>
      <c r="D96" s="45"/>
      <c r="E96" s="3"/>
      <c r="F96" s="46"/>
      <c r="G96" s="3"/>
      <c r="H96" s="3"/>
      <c r="I96" s="3"/>
      <c r="J96" s="3"/>
      <c r="K96" s="3"/>
      <c r="L96" s="3"/>
    </row>
  </sheetData>
  <sheetProtection/>
  <mergeCells count="3">
    <mergeCell ref="A1:G1"/>
    <mergeCell ref="B4:C4"/>
    <mergeCell ref="D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R.I.Z.I.V. - I.N.A.M.I.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Begroting van de verzekering voor geneeskundige  verzorging en uitkeringen 2006</dc:title>
  <dc:subject/>
  <dc:creator>Lawrence deMarneffe</dc:creator>
  <cp:keywords/>
  <dc:description/>
  <cp:lastModifiedBy>Linda Vandenberg</cp:lastModifiedBy>
  <dcterms:created xsi:type="dcterms:W3CDTF">2007-03-07T09:17:24Z</dcterms:created>
  <dcterms:modified xsi:type="dcterms:W3CDTF">2014-10-01T11:46:26Z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  <property fmtid="{D5CDD505-2E9C-101B-9397-08002B2CF9AE}" pid="3" name="RIThe">
    <vt:lpwstr/>
  </property>
  <property fmtid="{D5CDD505-2E9C-101B-9397-08002B2CF9AE}" pid="4" name="RILangua">
    <vt:lpwstr>12;#Néerlandais|1daba039-17e6-4993-bb2c-50e1d16ef364;#8;#Français|aa2269b8-11bd-4cc9-9267-801806817e60</vt:lpwstr>
  </property>
  <property fmtid="{D5CDD505-2E9C-101B-9397-08002B2CF9AE}" pid="5" name="RIDocSumma">
    <vt:lpwstr>Inkomsten en uitgaven</vt:lpwstr>
  </property>
  <property fmtid="{D5CDD505-2E9C-101B-9397-08002B2CF9AE}" pid="6" name="RIDocTypeTaxHTFiel">
    <vt:lpwstr/>
  </property>
  <property fmtid="{D5CDD505-2E9C-101B-9397-08002B2CF9AE}" pid="7" name="RITargetGroupTaxHTFiel">
    <vt:lpwstr>Mutualités|a6cbed05-adf5-4226-bcb7-ef5cdc788bf2;Etablissements et services de soins|0da91f66-aff5-4716-a8aa-e753c394a07a</vt:lpwstr>
  </property>
  <property fmtid="{D5CDD505-2E9C-101B-9397-08002B2CF9AE}" pid="8" name="RITargetGro">
    <vt:lpwstr>24;#Mutualités|a6cbed05-adf5-4226-bcb7-ef5cdc788bf2;#22;#Etablissements et services de soins|0da91f66-aff5-4716-a8aa-e753c394a07a</vt:lpwstr>
  </property>
  <property fmtid="{D5CDD505-2E9C-101B-9397-08002B2CF9AE}" pid="9" name="RIDocTy">
    <vt:lpwstr/>
  </property>
  <property fmtid="{D5CDD505-2E9C-101B-9397-08002B2CF9AE}" pid="10" name="RIThemeTaxHTFiel">
    <vt:lpwstr/>
  </property>
  <property fmtid="{D5CDD505-2E9C-101B-9397-08002B2CF9AE}" pid="11" name="RILanguageTaxHTFiel">
    <vt:lpwstr>Néerlandais|1daba039-17e6-4993-bb2c-50e1d16ef364;Français|aa2269b8-11bd-4cc9-9267-801806817e60</vt:lpwstr>
  </property>
  <property fmtid="{D5CDD505-2E9C-101B-9397-08002B2CF9AE}" pid="12" name="RIDocInitialCreationDa">
    <vt:lpwstr>2006-01-01T00:00:00Z</vt:lpwstr>
  </property>
  <property fmtid="{D5CDD505-2E9C-101B-9397-08002B2CF9AE}" pid="13" name="TaxCatchA">
    <vt:lpwstr>8;#Français|aa2269b8-11bd-4cc9-9267-801806817e60;#24;#Mutualités|a6cbed05-adf5-4226-bcb7-ef5cdc788bf2;#12;#Néerlandais|1daba039-17e6-4993-bb2c-50e1d16ef364;#22;#Etablissements et services de soins|0da91f66-aff5-4716-a8aa-e753c394a07a</vt:lpwstr>
  </property>
</Properties>
</file>