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15" windowWidth="19440" windowHeight="7755" firstSheet="1" activeTab="1"/>
  </bookViews>
  <sheets>
    <sheet name="nb cas" sheetId="6" r:id="rId1"/>
    <sheet name="idem prop 4-11-14" sheetId="1" r:id="rId2"/>
    <sheet name="prop vis+crochet" sheetId="2" r:id="rId3"/>
    <sheet name="prop tige" sheetId="3" r:id="rId4"/>
    <sheet name="prop plaque" sheetId="4" r:id="rId5"/>
    <sheet name="autres" sheetId="5" r:id="rId6"/>
    <sheet name="cages" sheetId="7" r:id="rId7"/>
  </sheets>
  <definedNames>
    <definedName name="_xlnm._FilterDatabase" localSheetId="1" hidden="1">'idem prop 4-11-14'!$Q$1:$Q$22</definedName>
    <definedName name="_xlnm.Print_Titles" localSheetId="1">'idem prop 4-11-14'!$1:$1</definedName>
    <definedName name="_xlnm.Print_Area" localSheetId="5">autres!$A$1:$AA$8</definedName>
    <definedName name="_xlnm.Print_Area" localSheetId="1">'idem prop 4-11-14'!$A$1:$U$13</definedName>
    <definedName name="_xlnm.Print_Area" localSheetId="2">'prop vis+crochet'!$A$1:$T$22</definedName>
  </definedNames>
  <calcPr calcId="145621"/>
</workbook>
</file>

<file path=xl/calcChain.xml><?xml version="1.0" encoding="utf-8"?>
<calcChain xmlns="http://schemas.openxmlformats.org/spreadsheetml/2006/main">
  <c r="T5" i="7" l="1"/>
  <c r="T3" i="7"/>
  <c r="T2" i="7"/>
  <c r="R4" i="5"/>
  <c r="R5" i="5"/>
  <c r="AB2" i="2"/>
  <c r="AC3" i="7" l="1"/>
  <c r="AC5" i="7" l="1"/>
  <c r="AC2" i="7"/>
  <c r="AB3" i="7"/>
  <c r="AB4" i="7"/>
  <c r="AB5" i="7"/>
  <c r="AB6" i="7"/>
  <c r="AB7" i="7"/>
  <c r="AB8" i="7"/>
  <c r="AB9" i="7"/>
  <c r="AB10" i="7"/>
  <c r="AB11" i="7"/>
  <c r="AB12" i="7"/>
  <c r="AB13" i="7"/>
  <c r="AB2" i="7"/>
  <c r="AD2" i="7" s="1"/>
  <c r="AD17" i="7" l="1"/>
  <c r="AD5" i="7"/>
  <c r="AD3" i="7"/>
  <c r="X6" i="5"/>
  <c r="Y6" i="5" s="1"/>
  <c r="X5" i="5"/>
  <c r="Z5" i="5" s="1"/>
  <c r="X4" i="5"/>
  <c r="Z4" i="5" s="1"/>
  <c r="X3" i="5"/>
  <c r="X2" i="5"/>
  <c r="AA6" i="4"/>
  <c r="AA7" i="4"/>
  <c r="Y2" i="5" l="1"/>
  <c r="Y3" i="5"/>
  <c r="Y4" i="5"/>
  <c r="Y5" i="5"/>
  <c r="Z5" i="4"/>
  <c r="AA5" i="4" s="1"/>
  <c r="Z4" i="4"/>
  <c r="AA4" i="4" s="1"/>
  <c r="Z3" i="4"/>
  <c r="AA4" i="3"/>
  <c r="Z6" i="3"/>
  <c r="AB6" i="3" s="1"/>
  <c r="Z3" i="3"/>
  <c r="AA3" i="3" s="1"/>
  <c r="Z2" i="3"/>
  <c r="AA3" i="2"/>
  <c r="AA4" i="2"/>
  <c r="AA13" i="2"/>
  <c r="AA2" i="2"/>
  <c r="Z22" i="2"/>
  <c r="AA22" i="2" s="1"/>
  <c r="AC22" i="2" s="1"/>
  <c r="Z21" i="2"/>
  <c r="AA21" i="2" s="1"/>
  <c r="AC21" i="2" s="1"/>
  <c r="Z20" i="2"/>
  <c r="Z7" i="2"/>
  <c r="AA7" i="2" s="1"/>
  <c r="Z6" i="2"/>
  <c r="AA6" i="2" s="1"/>
  <c r="Z8" i="2"/>
  <c r="AA8" i="2" s="1"/>
  <c r="Z17" i="2"/>
  <c r="AA17" i="2" s="1"/>
  <c r="Z16" i="2"/>
  <c r="AA16" i="2" s="1"/>
  <c r="Z15" i="2"/>
  <c r="AA15" i="2" s="1"/>
  <c r="Z14" i="2"/>
  <c r="AA14" i="2" s="1"/>
  <c r="Z12" i="2"/>
  <c r="Z11" i="2"/>
  <c r="AA11" i="2" s="1"/>
  <c r="Z10" i="2"/>
  <c r="AA10" i="2" s="1"/>
  <c r="Z9" i="2"/>
  <c r="AA9" i="2" s="1"/>
  <c r="Z19" i="2"/>
  <c r="Z18" i="2"/>
  <c r="AA18" i="2" s="1"/>
  <c r="AC18" i="2" s="1"/>
  <c r="Z5" i="2"/>
  <c r="AB3" i="2" s="1"/>
  <c r="J57" i="6"/>
  <c r="J55" i="6"/>
  <c r="J50" i="6"/>
  <c r="J43" i="6"/>
  <c r="J41" i="6"/>
  <c r="J36" i="6"/>
  <c r="J32" i="6"/>
  <c r="J28" i="6"/>
  <c r="M24" i="6"/>
  <c r="J23" i="6"/>
  <c r="J21" i="6"/>
  <c r="J19" i="6"/>
  <c r="J17" i="6"/>
  <c r="J15" i="6"/>
  <c r="J13" i="6"/>
  <c r="J12" i="6"/>
  <c r="J9" i="6"/>
  <c r="J7" i="6"/>
  <c r="J5" i="6"/>
  <c r="J4" i="6"/>
  <c r="M3" i="6"/>
  <c r="M2" i="6"/>
  <c r="AB2" i="3" l="1"/>
  <c r="AA19" i="2"/>
  <c r="AB19" i="2"/>
  <c r="AC19" i="2" s="1"/>
  <c r="AA12" i="2"/>
  <c r="AB12" i="2"/>
  <c r="AA20" i="2"/>
  <c r="AB20" i="2"/>
  <c r="AA4" i="5"/>
  <c r="AA5" i="5"/>
  <c r="AA3" i="4"/>
  <c r="AA6" i="3"/>
  <c r="AC6" i="3" s="1"/>
  <c r="AA2" i="3"/>
  <c r="AC20" i="2"/>
  <c r="AC2" i="2"/>
  <c r="AA5" i="2"/>
  <c r="AC12" i="2"/>
  <c r="J53" i="6"/>
  <c r="J56" i="6"/>
  <c r="J38" i="6"/>
  <c r="J10" i="6"/>
  <c r="J3" i="6"/>
  <c r="J16" i="6"/>
  <c r="J18" i="6"/>
  <c r="J26" i="6"/>
  <c r="J30" i="6"/>
  <c r="J34" i="6"/>
  <c r="J45" i="6"/>
  <c r="J46" i="6"/>
  <c r="J47" i="6"/>
  <c r="J48" i="6"/>
  <c r="J52" i="6"/>
  <c r="J6" i="6"/>
  <c r="J11" i="6"/>
  <c r="J14" i="6"/>
  <c r="J20" i="6"/>
  <c r="J24" i="6"/>
  <c r="J25" i="6"/>
  <c r="J29" i="6"/>
  <c r="J33" i="6"/>
  <c r="J37" i="6"/>
  <c r="J39" i="6"/>
  <c r="J51" i="6"/>
  <c r="J44" i="6"/>
  <c r="AC2" i="3" l="1"/>
  <c r="AC10" i="3" s="1"/>
  <c r="AC3" i="2"/>
  <c r="AC26" i="2" s="1"/>
  <c r="J27" i="6"/>
  <c r="J42" i="6"/>
  <c r="J8" i="6"/>
  <c r="J49" i="6"/>
  <c r="J35" i="6"/>
  <c r="J31" i="6"/>
  <c r="J22" i="6"/>
  <c r="J2" i="6"/>
  <c r="J40" i="6"/>
  <c r="J54" i="6"/>
  <c r="R3" i="5" l="1"/>
  <c r="Z3" i="5" s="1"/>
  <c r="AA3" i="5" s="1"/>
  <c r="R2" i="5"/>
  <c r="Z2" i="5" s="1"/>
  <c r="AA2" i="5" s="1"/>
  <c r="T2" i="4"/>
  <c r="AB2" i="4" s="1"/>
  <c r="AC2" i="4" s="1"/>
  <c r="AC12" i="4" s="1"/>
  <c r="T6" i="3"/>
  <c r="T2" i="3"/>
  <c r="T20" i="2"/>
  <c r="T12" i="2"/>
  <c r="T9" i="2"/>
  <c r="T19" i="2"/>
  <c r="T3" i="2"/>
  <c r="T2" i="2"/>
  <c r="AA9" i="5" l="1"/>
  <c r="U5" i="1"/>
  <c r="T5" i="1" s="1"/>
  <c r="R8" i="1" l="1"/>
  <c r="R9" i="1"/>
</calcChain>
</file>

<file path=xl/sharedStrings.xml><?xml version="1.0" encoding="utf-8"?>
<sst xmlns="http://schemas.openxmlformats.org/spreadsheetml/2006/main" count="712" uniqueCount="213">
  <si>
    <t>Catégorie de remb.</t>
  </si>
  <si>
    <t>Libellé</t>
  </si>
  <si>
    <t>Omschrijving</t>
  </si>
  <si>
    <t>Base de remb (EUR)</t>
  </si>
  <si>
    <t>Remboursement</t>
  </si>
  <si>
    <t>Marge de sécurité (%)</t>
  </si>
  <si>
    <t>Marge de sécurité (EUR)</t>
  </si>
  <si>
    <t>Intervention personnelle (%)</t>
  </si>
  <si>
    <t>Intervention personnelle (EUR)</t>
  </si>
  <si>
    <t>Liste nom.</t>
  </si>
  <si>
    <t>Conditions de remb.</t>
  </si>
  <si>
    <t>II.D</t>
  </si>
  <si>
    <t>Matériel de consommation pour cyphoplastie avec ballon, utilisé à l'occasion de la prestation 589676-589680</t>
  </si>
  <si>
    <t>Gebruiksmateriaal voor kyphoplastie met ballon gebruikt naar aan leiding van de verstrekking 589676-589680</t>
  </si>
  <si>
    <t>L-§1</t>
  </si>
  <si>
    <t>I.D</t>
  </si>
  <si>
    <t>I.C</t>
  </si>
  <si>
    <t>Prothèse pour le remplacement d'un disque intervertébral lombaire total, pour l’ensemble des éléments</t>
  </si>
  <si>
    <t>Prothese voor vervanging van een volledige lumbale tussenwervelschijf, voor het geheel van de samenstellende elementen</t>
  </si>
  <si>
    <t>L-§2, L-§3</t>
  </si>
  <si>
    <t xml:space="preserve">Insert ou noyau, en polyéthylène, d’une prothèse 
totale de disque lombaire    </t>
  </si>
  <si>
    <t>Insert of kern, in polyethyleen, van een totale lumbale discusprothese</t>
  </si>
  <si>
    <t xml:space="preserve"> L-§3</t>
  </si>
  <si>
    <t xml:space="preserve">Insert ou noyau, en polyéthylène highly cross-linked, d’une prothèse totale de disque lombaire </t>
  </si>
  <si>
    <t>Insert of kern, in highly cross-linked polyethyleen, van een totale lumbale discusprothese</t>
  </si>
  <si>
    <t xml:space="preserve"> L-§3, L-§4</t>
  </si>
  <si>
    <t>L-§5</t>
  </si>
  <si>
    <t>Vis osseuse pour fixer une cage à la colonne vertébrale, y compris toutes les pièces de fixation et d'attache</t>
  </si>
  <si>
    <t>Botschroef voor verankering van een cage aan de wervelkolom, inclusief alle toebehoren voor fixatie en blokkering</t>
  </si>
  <si>
    <t>L-§6</t>
  </si>
  <si>
    <t>Tige longitudinale pour fixation à la colonne vertébrale par vis et/ou crochets</t>
  </si>
  <si>
    <t>Longitudinale staaf voor fixatie aan de wervelkolom via schroeven en/of haken</t>
  </si>
  <si>
    <t>L-§7</t>
  </si>
  <si>
    <t>Tige en U et en une pièce, fixée des deux côtés à la colonne vertébrale postérieure</t>
  </si>
  <si>
    <t>U-staaf uit één stuk, verankerd aan beide zijden van de posterieure wervelkolom</t>
  </si>
  <si>
    <t>L-§8</t>
  </si>
  <si>
    <t>Deux tiges y compris tous les éléments supplémentaires pour fixation à l'occiput, y compris les vis occipitales</t>
  </si>
  <si>
    <t>Twee staven met alle bijkomende elementen voor verankering aan het occiput, inclusief de occiput-schroeven</t>
  </si>
  <si>
    <t>L-§5, L-§6</t>
  </si>
  <si>
    <t>Vis d'ancrage mono-axiale, avec tête de vis ouverte pour fixation de la tige dans la tête de vis, y compris toutes les pièces de fixation et d'attache</t>
  </si>
  <si>
    <t>Monoaxiale verankeringsschroef met open schroefkop, waarbij de staaf in de schroefkop wordt gefixeerd, inclusief alle toebehoren voor fixatie en blokkering</t>
  </si>
  <si>
    <t>Vis d'ancrage poly-axiale, avec tête de vis ouverte pour fixation de la tige dans la tête de vis, y compris toutes les pièces de fixation et d'attache</t>
  </si>
  <si>
    <t>Polyaxiale verankeringsschroef met open schroefkop, waarbij de staaf in de schroefkop wordt gefixeerd, inclusief alle toebehoren voor fixatie en blokkering</t>
  </si>
  <si>
    <t>Vis d'ancrage pour fixation de la tige fixée au moyen d'un connecteur séparé, y compris toutes les pièces de fixation et d'attache, connecteur inclus</t>
  </si>
  <si>
    <t>Verankeringsschroef waarbij de staaf door middel van een afzonderlijke connector wordt gefixeerd, inclusief alle toebehoren voor fixatie en blokkering, connector inbegrepen</t>
  </si>
  <si>
    <t>Point d'ancrage avec 2 vis d'ancrage ou plus sur la même vertèbre, fixées ensemble à une seule tige, y compris toutes les pièces de connexion, de fixation et d'attache</t>
  </si>
  <si>
    <t>Verankeringspunt met 2 of meer verankeringsschroeven op dezelfde wervel, samen gefixeerd aan een enkele staaf, inclusief alle toebehoren voor connectie, fixatie en blokkering</t>
  </si>
  <si>
    <t>Point d'ancrage (ilio-)sacral avec 2 vis d'ancrage ou plus sur l'ilium et/ou le sacrum,  fixées ensemble à la tige, y compris toutes les pièces de connexion, de fixation et d'attache</t>
  </si>
  <si>
    <t>(Ilio-)sacraal verankeringspunt met 2 of meer verankeringsschroeven op ilium en/of sacrum samen gefixeerd aan de staaf, inclusief alle toebehoren voor connectie, fixatie en blokkering</t>
  </si>
  <si>
    <t>Crochet d'ancrage, avec tête ouverte pour fixation de la tige dans la tête, y compris toutes les pièces de fixation et d'attache</t>
  </si>
  <si>
    <t>Verankeringshaak met open kop, waarbij de staaf in de kop wordt gefixeerd, inclusief alle toebehoren voor fixatie en blokkering</t>
  </si>
  <si>
    <t>Crochet d'ancrage pour fixation de la tige par moyen d'un connecteur séparé, y compris toutes les pièces de fixation et d'attache, connecteur inclus</t>
  </si>
  <si>
    <t>Verankeringshaak waarbij de staaf door middel van een afzonderlijke connector wordt gefixeerd, inclusief alle toebehoren voor fixatie en blokkering, connector inbegrepen</t>
  </si>
  <si>
    <t>Clamp réductible avec bande de fixation large pour fixation combinée laminaire et/ou transverse à la tige, y compris toutes les pièces de fixation et d'attache</t>
  </si>
  <si>
    <t>Reduceerbare clamp met brede fixatieband voor gecombineerde lamina en/of transverse fixatie aan de staaf, inclusief alle toebehoren voor fixatie en blokkering</t>
  </si>
  <si>
    <t>Pince d'ancrage (crochet et contre-crochet) pour fixation de la tige par moyen d'un connecteur séparé, y compris toutes les pièces de fixation et d'attache, connecteur inclus</t>
  </si>
  <si>
    <t>Verankeringsklem (haak en tegen-haak) waarbij de staaf door middel van een afzonderlijke connector aan de haak wordt gefixeerd, inclusief alle toebehoren voor fixatie en blokkering, connector inbegrepen</t>
  </si>
  <si>
    <t>Pince d'ancrage (crochet et contre-crochet) avec crochet à tête ouverte pour fixation de la tige dans la tête, y compris toutes les pièces de fixation et d'attache</t>
  </si>
  <si>
    <t>Verankeringsklem (haak en tegen-haak) met haak met open kop, waarbij de staaf in de kop wordt gefixeerd, inclusief alle toebehoren voor fixatie en blokkering</t>
  </si>
  <si>
    <t>Connexion transversale entre tiges, pour l'ensemble des composants, y compris tous les éléments de fixation</t>
  </si>
  <si>
    <t>Transversale verbinding tussen staven, voor het geheel van de samenstellende elementen, inclusief alle fixatie-elementen</t>
  </si>
  <si>
    <t>Connexion longitudinale pour tiges, pour l'ensemble des composants</t>
  </si>
  <si>
    <t>Longitudinale verbinding voor staven, voor het geheel van de samenstellende elementen</t>
  </si>
  <si>
    <t>Total des éléments d'un implant, fixé par 2 crochets/vis sur la même vertèbre, dans le but de corriger une spondylolyse</t>
  </si>
  <si>
    <t>Totaal van de elementen van een implantaat, verankerd via 2 haken/schroeven op dezelfde wervel, bedoeld voor de correctie van een spondylolyse</t>
  </si>
  <si>
    <t>Plaque pour fixation postérieure à la colonne vertébrale par vis</t>
  </si>
  <si>
    <t>Plaat voor posterieure fixatie aan de wervelkolom, te verankeren via schroeven</t>
  </si>
  <si>
    <t>L-§5, L-§7</t>
  </si>
  <si>
    <t>Vis d'ancrage à la colonne vertébrale d'une plaque postérieure, y compris toutes les pièces de fixation et d'attache</t>
  </si>
  <si>
    <t>Schroef voor verankering aan de wervelkolom van een posterieure plaat, inclusief alle toebehoren voor fixatie en blokkering</t>
  </si>
  <si>
    <t xml:space="preserve">Plaque pour laminoplastie pour fixation à la colonne vertébrale par vis </t>
  </si>
  <si>
    <t>Plaat voor laminoplastie voor fixatie aan de wervelkolom, te verankeren via schroeven</t>
  </si>
  <si>
    <t xml:space="preserve">Vis d'ancrage à la colonne vertébrale d'une plaque pour laminoplastie, y compris toutes les pièces de fixation et d'attache </t>
  </si>
  <si>
    <t>Schroef voor verankering aan de wervelkolom van een plaat voor laminoplastie, inclusief alle toebehoren voor fixatie en blokkering</t>
  </si>
  <si>
    <t>Vis simple pour ancrage à la colonne vertébrale d'une plaque antérieure cervicale</t>
  </si>
  <si>
    <t>Enkelvoudige schroef voor verankering aan de wervelkolom van een anterieure cervicale plaat</t>
  </si>
  <si>
    <t>Vis constituée de plusieurs éléments pour l'ancrage d'une plaque antérieure cervicale, y compris toutes les pièces de fixation et d'attache</t>
  </si>
  <si>
    <t>Schroef bestaande uit meerdere elementen voor verankering van een anterieure cervicale plaat, inclusief alle toebehoren voor fixatie en blokkering</t>
  </si>
  <si>
    <t>Plaque de longueur fixe, pour fixation antérieure ou antéro-latérale à la colonne vertébrale thoraco-lombaire par vis</t>
  </si>
  <si>
    <t>Plaat van vaste lengte voor anterieure of antero-laterale fixatie aan de thoraco-lumbale wervelkolom, te verankeren via schroeven</t>
  </si>
  <si>
    <t>Plaque téléscopique (longueur variable) pour fixation antérieure ou antéro-latérale à la colonne vertébrale thoraco-lombaire par vis</t>
  </si>
  <si>
    <t>Telescopische plaat (lengte aanpasbaar) voor anterieure of antero-laterale fixatie, te verankeren via schroeven, aan de thoraco-lumbale wervelkolom</t>
  </si>
  <si>
    <t>Vis simple pour l'ancrage d'une plaque antérieure ou antéro-latérale à la colonne vertébrale thoraco-lombaire</t>
  </si>
  <si>
    <t>Enkelvoudige schroef voor verankering aan de thora-columbale wervelkolom van een anterieure of antero-laterale plaat</t>
  </si>
  <si>
    <t>Vis constituée de plusieurs éléments, pour l'ancrage d'une plaque antérieure ou antéro-latérale à la colonne vertébrale thoraco-lombaire, y compris toutes les pièces de fixation et d'attache</t>
  </si>
  <si>
    <t>Schroef bestaande uit meerdere elementen, voor verankering van een anterieure of antero-laterale plaat aan de thoraco-lumbale wervelkolom, inclusief alle toebehoren voor fixatie en blokkering</t>
  </si>
  <si>
    <t>Tige pour une stabilisation postérieure longitudinale dynamique, quelque soit le nombre de niveaux, pour l'ensemble des éléments</t>
  </si>
  <si>
    <t>Staaf voor een dynamische posterieure longitudinale stabilisatie, ongeacht het aantal niveaus, voor het geheel van de onderdelen</t>
  </si>
  <si>
    <t>Tige pour une stabilisation postérieure longitudinale hybride, quelque soit le nombre de niveaux, pour l'ensemble des éléments</t>
  </si>
  <si>
    <t>Staaf voor een hybride posterieure longitudinale stabilisatie, ongeacht het aantal niveaus, voor het geheel van de onderdelen</t>
  </si>
  <si>
    <t>Implant d'ancrage pédiculaire monoaxial pour une connexion postérieure longitudinale dynamique ou hybride, y compris toutes les pièces de fixation et d'attache</t>
  </si>
  <si>
    <t>Monoaxiaal pediculair verankeringsimplantaat voor een dynamische of hybride posterieure longitudinale verbinding, inclusief alle toebehoren voor fixatie en blokkering</t>
  </si>
  <si>
    <t>Implant d'ancrage pédiculaire polyaxial pour une connexion postérieure longitudinale dynamique ou hybride, y compris toutes les pièces de fixation et d'attache</t>
  </si>
  <si>
    <t>Polyaxiaal pediculair verankeringsimplantaat voor een dynamische of hybride posterieure longitudinale verbinding, inclusief alle toebehoren voor fixatie en blokkering</t>
  </si>
  <si>
    <t>Implant d'ancrage pour fixation de la tige dynamique ou hybride au  moyen d'un connecteur séparé, y compris toutes les pièces de fixation et d'attache, connecteur inclus</t>
  </si>
  <si>
    <t>Verankeringsimplantaat  waarbij de dynamische of hybride staaf door middel van een afzonderlijke connector wordt gefixeerd, inclusief alle toebehoren voor fixatie en blokkering, waaronder de connector</t>
  </si>
  <si>
    <t>Vis isolée pour fixation d'odontoïde</t>
  </si>
  <si>
    <t>Alleenstaande schroef voor densfixatie</t>
  </si>
  <si>
    <t>Implant placé entre l'implant d'ancrage et l'os pour éviter l'enfoncement d'un implant d'ancrage (STAPLE)</t>
  </si>
  <si>
    <t>Implantaat geplaatst tussen het verankeringsimplantaat en bot ter voorkoming van verzinking van een verankeringsimplantaat (STAPLE)</t>
  </si>
  <si>
    <t>Implant séparé, pour correction de la surface de contact entre un implant d'ancrage et la tige/plaque/connecteur (WASHER)</t>
  </si>
  <si>
    <t>Afzonderlijk implantaat ter correctie van het contactoppervlak tussen het verankeringsimplantaat en de staaf/plaat/connector (WASHER)</t>
  </si>
  <si>
    <t>Câble pour fixation sublaminaire d’une greffe, de deux vertèbres ou d’une tige, quel que soit le nombre des niveaux,  pour l’ensemble du cerclage</t>
  </si>
  <si>
    <t>Kabel voor sublaminaire fixatie van een greffe, twee wervels of een staaf, ongeacht het aantal niveaus, voor het geheel van de cerclage</t>
  </si>
  <si>
    <t>Ciment, pour fixation complémentaire par injection dans des vis perforées dans la colonne vertébrale pour la totalité, par intervention</t>
  </si>
  <si>
    <t>Cement, om in te brengen in geperforeerde schroeven voor bijkomende fixatie in de wervelkolom, voor de totaliteit, per ingreep</t>
  </si>
  <si>
    <t>Codes prestation</t>
  </si>
  <si>
    <t>NEW Base de remb (EUR)</t>
  </si>
  <si>
    <t>NEW Remboursement</t>
  </si>
  <si>
    <t>NEW Marge de sécurité (%)</t>
  </si>
  <si>
    <t>NEW Marge de sécurité (EUR)</t>
  </si>
  <si>
    <t>NEW Intervention personnelle (%)</t>
  </si>
  <si>
    <t>NEW Intervention personnelle (EUR)</t>
  </si>
  <si>
    <t>Prix maximum</t>
  </si>
  <si>
    <t>NEW   Prix maximum</t>
  </si>
  <si>
    <t>Nouv. Code prestation</t>
  </si>
  <si>
    <t>Code prestation</t>
  </si>
  <si>
    <t>Lettre -clé</t>
  </si>
  <si>
    <t>Nouv. Liste nom.</t>
  </si>
  <si>
    <t>nb de cas 2013</t>
  </si>
  <si>
    <t>économies</t>
  </si>
  <si>
    <t xml:space="preserve">U </t>
  </si>
  <si>
    <t>Ciment pour cyphoplastie avec ballon utilisé conjointement à la prestation 150010-150021, par niveau, maximum 2 niveaux</t>
  </si>
  <si>
    <t>Cement voor kyphoplastie met ballon gebruikt samen met de verstrekking 150010-150021, per niveau, maximum 2 niveaus</t>
  </si>
  <si>
    <t>U</t>
  </si>
  <si>
    <t>Implant d'arthrodèse non mobile pour placement dans l'espace intervertébral cervical et conçu pour être utilisé seul par niveau</t>
  </si>
  <si>
    <t>Niet beweegbaar arthrodese-implantaat voor plaatsing in de cervicale tussenwervelruimte en ontworpen om als enige per niveau geplaatst te worden</t>
  </si>
  <si>
    <t>Implant d'arthrodèse non mobile pour placement dans l'espace intervertébral de la colonne vertébrale thoraco-lombaire et conçu pour être utilisé seul par niveau</t>
  </si>
  <si>
    <t>Niet beweegbaar arthrodese-implantaat voor plaatsing in een tussenwervelruimte van de thoraco-lumbale wervelkolom en ontworpen om als enige per niveau geplaatst te worden</t>
  </si>
  <si>
    <t>Implant d'arthrodèse non-mobile pour placement dans l'espace intervertébral de la colonne vertébrale thoraco-lombaire et conçu pour être utilisé par deux par niveau</t>
  </si>
  <si>
    <t>Niet beweegbaar arthrodese-implantaat voor plaatsing in een tussenwervelruimte van de thoraco-lumbale wervelkolom en ontworpen om per twee per niveau geplaatst te worden</t>
  </si>
  <si>
    <t>Implant de corporectomie non mobile, à découper sur mesure, pour placement cervical</t>
  </si>
  <si>
    <t>Niet beweegbaar corporectomie-implantaat, op maat afknipbaar, voor cervicale plaatsing</t>
  </si>
  <si>
    <t>Implant de corporectomie non mobile, monobloc, hauteur fixe, disponible en diverses hauteurs, pour placement cervical</t>
  </si>
  <si>
    <t>Niet beweegbaar corporectomie-implantaat, monobloc, vaste hoogte, beschikbaar in verschillende hoogtes, voor cervicale plaatsing</t>
  </si>
  <si>
    <t>Implant de corporectomie non mobile, à découper sur mesure, pour placement dans la colonne vertébrale thoraco-lombaire</t>
  </si>
  <si>
    <t>Niet beweegbaar corporectomie-implantaat, op maat afknipbaar, voor plaatsing in de thoraco-lumbale wervelkolom</t>
  </si>
  <si>
    <t>Implant de corporectomie non mobile, monobloc, hauteur fixe, disponible en diverses hauteurs  pour placement dans la colonne vertébrale thoraco-lombaire</t>
  </si>
  <si>
    <t>Niet beweegbaar corporectomie-implantaat, monobloc, vaste hoogte, beschikbaar in verschillende hoogtes, voor plaatsing in de thoraco-lumbale wervelkolom</t>
  </si>
  <si>
    <t>End-cap ou end-ring pour cage de corporectomie monobloc ou découpable, y compris les éléments pour fixation à la cage</t>
  </si>
  <si>
    <t>Endcap of endring voor corporectomiecage monobloc of afknipbaar, inclusief de elementen voor fixatie aan de cage</t>
  </si>
  <si>
    <t>Cage de corporectomie, extensible in situ, pour l'ensemble des composants, pour placement cervical</t>
  </si>
  <si>
    <t>Corporectomiecage, in situ expandeerbaar, voor het geheel van de samenstellende elementen, voor cervicale plaatsing</t>
  </si>
  <si>
    <t>Cage de corporectomie, extensible in situ, pour l'ensemble des composants, pour placement dans la colonne vertébrale thoraco-lombaire</t>
  </si>
  <si>
    <t>Corporectomiecage, in situ expandeerbaar, voor het geheel van de samenstellende elementen, voor plaatsing in de thoraco-lumbale wervelkolom</t>
  </si>
  <si>
    <t>I.E</t>
  </si>
  <si>
    <t>Ensemble des cages ou cales, empilables par minimum 2 pièces pour formation d'un implant de corporectomie non-mobile y compris les éléments de fixation, pour placement cervical</t>
  </si>
  <si>
    <t>Geheel van cages of wiggen, dat minimaal per 2 stuks gestapeld wordt, ter vorming van een niet beweegbaar corporectomie-implantaat inclusief de fixatie-elementen, voor cervicale plaatsing</t>
  </si>
  <si>
    <t xml:space="preserve">Ensemble des cages ou cales, empilables par minimum 2 pièces pour formation d'un implant de corporectomie non-mobile y compris les éléments de fixation, pour placement dans la colonne vertébrale thoraco-lombaire </t>
  </si>
  <si>
    <t>Geheel van cages of wiggen, dat minimaal per 2 stuks gestapeld wordt, ter vorming van een niet beweegbaar corporectomie-implantaat inclusief de fixatie-elementen, voor plaatsing in de thoraco-lumbale wervelkolom</t>
  </si>
  <si>
    <t>x</t>
  </si>
  <si>
    <t>x'</t>
  </si>
  <si>
    <t>new</t>
  </si>
  <si>
    <t>y</t>
  </si>
  <si>
    <t>y'</t>
  </si>
  <si>
    <t>Plaque pour fixation antérieure cervicale à la colonne vertébrale par vis (fixation de 2 ou 3 vertèbres consécutives), y compris les pièces de fixation et d'attache éventuelles</t>
  </si>
  <si>
    <t>Plaat voor anterieure cervicale fixatie aan de wervelkolom, te verankeren via schroeven (fixatie van 2 of 3 opeenvolgende wervels), inclusief eventuele toebehoren voor fixatie en blokkering</t>
  </si>
  <si>
    <t>Plaque pour fixation antérieure cervicale à la colonne vertébrale par vis, y compris les pièces de fixation et d'attache éventuelles (fixation de 4 vertèbres consécutives ou plus)</t>
  </si>
  <si>
    <t>Plaat voor anterieure cervicale fixatie aan de wervelkolom, te verankeren via schroeven, inclusief eventuele toebehoren voor fixatie en blokkering (fixatie van 4 of meer opeenvolgende wervels)</t>
  </si>
  <si>
    <t>nb cas 2013</t>
  </si>
  <si>
    <t>voir note cgv</t>
  </si>
  <si>
    <t>proposition</t>
  </si>
  <si>
    <t>dépenses 2013</t>
  </si>
  <si>
    <t>dépenses 2015</t>
  </si>
  <si>
    <t>vis d'ancrage pour fixation de la tige, y compris le connecteur , les accessoires (staple, washer,…)et toutes les pièces de fixation et d'attache</t>
  </si>
  <si>
    <t>crochet ou clamp réductible d'ancrage pour fixation de la tige, y compris le connecteur, la bande de fixation, les accessoires (staple, washer,…)et toutes les pièces de fixation et d'attache</t>
  </si>
  <si>
    <t>vis d'ancrage à la colonne vertébrale d'une plaque cervicale ou thoraco-lombaire, y compris toutes les pièces de fixation et d'attache</t>
  </si>
  <si>
    <t>ensemble des vis ou ancres osseuses pour fixer une cage à la colonne vertébrale, y compris toutes les pièces de fixation et d'attache</t>
  </si>
  <si>
    <t>tige longitudinale pour fixation à la colonne vertébrale par vis, crochets et/ou clamp réductible</t>
  </si>
  <si>
    <t>plaque pour fixation à la colonne vertébrale au niveau cervical ou thoraco-lombaire</t>
  </si>
  <si>
    <t>Ciment pour vertébroplastie, par niveau, maximum deux niveaux</t>
  </si>
  <si>
    <t>Pince d'ancrage (crochet et contre-crochet) pour fixation à la tige, y compris toutes les pièces de fixation et d'attache, connecteur inclus</t>
  </si>
  <si>
    <t>Ensemble des implants d'arthrodèse non mobile (cages) pour placement dans l'espace intervertébral cervical, par niveau</t>
  </si>
  <si>
    <t>Ensemble des implants d'arthrodèse non mobile (cages) pour placement dans l'espace intervertébral thoraco-lombaire, par niveau</t>
  </si>
  <si>
    <t xml:space="preserve">Ensemble des cages ou cales de corperectomie, y compris les éléments de fixation, end-cap ou end-ring </t>
  </si>
  <si>
    <t>Cement voor vertebroplastie, per niveau, maximum 2 niveaus</t>
  </si>
  <si>
    <t>NEWCatégorie de remb.</t>
  </si>
  <si>
    <t>NEW Omschrijving</t>
  </si>
  <si>
    <t>NEW Libellé</t>
  </si>
  <si>
    <t>NEW Catégorie de remb.</t>
  </si>
  <si>
    <t>I. D</t>
  </si>
  <si>
    <t>verankeringsschroef aan de wervelkolom van een cervicale of thoracolumbale plaat, inclusief alle toebehoren voor fixatie en blokkering</t>
  </si>
  <si>
    <t>geheel van botschroeven of -ankers voor fixatie van een cage aan de wervelkolom, inclusief alle toebehoren voor fixatie en blokkering</t>
  </si>
  <si>
    <t>verankeringsschroef voor fixatie van de staaf, inclusief de connector, de toebehoren (staple, washer, …) en alle elementen voor fixatie en blokkering</t>
  </si>
  <si>
    <t>plaat voor fixatie aan de wervelkolom op cervicaal of thoracolombaal niveau</t>
  </si>
  <si>
    <t>verankeringsklem (haak en tegenhaak) voor fixatie van de staaf, inclusief alle toebehorenvoor fixatie en blokkering, connector inbegrepen</t>
  </si>
  <si>
    <t>Geheel van niet-mobiele artrodese implantaten (cages) voor plaatsing in de cervicale tussenwervelruimte, per niveau</t>
  </si>
  <si>
    <t>Geheel van  niet-mobiele artrodese  implantaten (cages)  voor plaatsing in de thoracolumbale tussenwervelruimte, per niveau</t>
  </si>
  <si>
    <t>Geheel van corporectomiecages of -wiggen, inclusief de fixatie-elementen, end-cap of end-ring</t>
  </si>
  <si>
    <t>verankeringshaak of reduceerbare clamp voor fixatie van de staaf, inclusief de connector, de fixatieband, de toebehoren (staple, washer, …) en alle elementen voor fixatie en blokkering</t>
  </si>
  <si>
    <t>New code de prestation</t>
  </si>
  <si>
    <t>171975-171986</t>
  </si>
  <si>
    <t>NEW codes prestations</t>
  </si>
  <si>
    <t>supprimé</t>
  </si>
  <si>
    <t>New  codes prestations</t>
  </si>
  <si>
    <t xml:space="preserve">171990-172001 </t>
  </si>
  <si>
    <t xml:space="preserve">172012-172023 </t>
  </si>
  <si>
    <t xml:space="preserve">172034-172045  </t>
  </si>
  <si>
    <t xml:space="preserve">172056-172060 </t>
  </si>
  <si>
    <t>longitudinale staaf voor verankering aan de wervelkolom door middel van schroeven, haken en/of reduceerbare clamp</t>
  </si>
  <si>
    <t xml:space="preserve">172071-172082 </t>
  </si>
  <si>
    <t xml:space="preserve">172093-172104 </t>
  </si>
  <si>
    <t xml:space="preserve">172115-172126 </t>
  </si>
  <si>
    <t xml:space="preserve">172130-172141 </t>
  </si>
  <si>
    <t xml:space="preserve">172152-172163 </t>
  </si>
  <si>
    <t xml:space="preserve">172174-172185 </t>
  </si>
  <si>
    <t xml:space="preserve">172196-172200 </t>
  </si>
  <si>
    <t xml:space="preserve">172211-172222 </t>
  </si>
  <si>
    <t xml:space="preserve">172233-172244 </t>
  </si>
  <si>
    <t>NEW code prestation</t>
  </si>
  <si>
    <t>172255-172266</t>
  </si>
  <si>
    <t>172270-172281</t>
  </si>
  <si>
    <t>172292-172303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</si>
</sst>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-\ _€_ ;_ * #,##0.00\-\ _€_ ;_ * &quot;-&quot;??_-\ _€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name val="Arial Unicode MS"/>
      <family val="2"/>
    </font>
    <font>
      <sz val="10"/>
      <name val="Arial"/>
      <family val="2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7"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9" fontId="3" fillId="0" borderId="3" xfId="1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9" fontId="4" fillId="2" borderId="3" xfId="1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9" fontId="0" fillId="0" borderId="1" xfId="1" applyFont="1" applyBorder="1"/>
    <xf numFmtId="9" fontId="0" fillId="0" borderId="6" xfId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9" fontId="0" fillId="0" borderId="11" xfId="1" applyFont="1" applyBorder="1"/>
    <xf numFmtId="0" fontId="2" fillId="0" borderId="11" xfId="0" applyFont="1" applyBorder="1"/>
    <xf numFmtId="0" fontId="0" fillId="0" borderId="12" xfId="0" applyBorder="1"/>
    <xf numFmtId="0" fontId="3" fillId="0" borderId="13" xfId="0" applyFont="1" applyBorder="1" applyAlignment="1">
      <alignment wrapText="1"/>
    </xf>
    <xf numFmtId="0" fontId="0" fillId="0" borderId="14" xfId="0" applyBorder="1"/>
    <xf numFmtId="0" fontId="0" fillId="0" borderId="15" xfId="0" applyBorder="1"/>
    <xf numFmtId="0" fontId="4" fillId="2" borderId="2" xfId="0" applyFont="1" applyFill="1" applyBorder="1" applyAlignment="1">
      <alignment wrapText="1"/>
    </xf>
    <xf numFmtId="0" fontId="5" fillId="0" borderId="6" xfId="0" applyFont="1" applyBorder="1"/>
    <xf numFmtId="0" fontId="5" fillId="0" borderId="1" xfId="0" applyFont="1" applyBorder="1"/>
    <xf numFmtId="0" fontId="5" fillId="0" borderId="8" xfId="0" applyFont="1" applyBorder="1"/>
    <xf numFmtId="2" fontId="4" fillId="2" borderId="3" xfId="0" applyNumberFormat="1" applyFont="1" applyFill="1" applyBorder="1" applyAlignment="1">
      <alignment wrapText="1"/>
    </xf>
    <xf numFmtId="2" fontId="5" fillId="0" borderId="1" xfId="0" applyNumberFormat="1" applyFont="1" applyBorder="1"/>
    <xf numFmtId="2" fontId="0" fillId="0" borderId="0" xfId="0" applyNumberFormat="1"/>
    <xf numFmtId="0" fontId="6" fillId="0" borderId="17" xfId="0" applyFont="1" applyFill="1" applyBorder="1" applyAlignment="1">
      <alignment vertical="top" wrapText="1"/>
    </xf>
    <xf numFmtId="0" fontId="6" fillId="2" borderId="17" xfId="0" applyFont="1" applyFill="1" applyBorder="1" applyAlignment="1">
      <alignment vertical="top" wrapText="1"/>
    </xf>
    <xf numFmtId="0" fontId="7" fillId="0" borderId="17" xfId="0" applyFont="1" applyFill="1" applyBorder="1" applyAlignment="1">
      <alignment vertical="top" wrapText="1"/>
    </xf>
    <xf numFmtId="0" fontId="7" fillId="7" borderId="17" xfId="0" applyFont="1" applyFill="1" applyBorder="1" applyAlignment="1">
      <alignment vertical="top" wrapText="1"/>
    </xf>
    <xf numFmtId="0" fontId="6" fillId="8" borderId="17" xfId="0" applyFont="1" applyFill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wrapText="1"/>
    </xf>
    <xf numFmtId="0" fontId="2" fillId="0" borderId="0" xfId="0" applyFont="1" applyFill="1"/>
    <xf numFmtId="4" fontId="8" fillId="9" borderId="20" xfId="0" quotePrefix="1" applyNumberFormat="1" applyFont="1" applyFill="1" applyBorder="1" applyAlignment="1">
      <alignment horizontal="center" vertical="top" wrapText="1"/>
    </xf>
    <xf numFmtId="0" fontId="8" fillId="8" borderId="21" xfId="0" applyFont="1" applyFill="1" applyBorder="1" applyAlignment="1">
      <alignment horizontal="center" vertical="top" wrapText="1"/>
    </xf>
    <xf numFmtId="0" fontId="8" fillId="8" borderId="1" xfId="0" applyFont="1" applyFill="1" applyBorder="1" applyAlignment="1">
      <alignment vertical="top" wrapText="1"/>
    </xf>
    <xf numFmtId="43" fontId="0" fillId="0" borderId="0" xfId="2" applyFont="1"/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justify" vertical="top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right" vertical="top" wrapText="1"/>
    </xf>
    <xf numFmtId="4" fontId="8" fillId="0" borderId="1" xfId="0" applyNumberFormat="1" applyFont="1" applyFill="1" applyBorder="1" applyAlignment="1">
      <alignment horizontal="center" vertical="top" wrapText="1"/>
    </xf>
    <xf numFmtId="9" fontId="8" fillId="0" borderId="1" xfId="1" applyFont="1" applyFill="1" applyBorder="1" applyAlignment="1">
      <alignment horizontal="center" vertical="top" wrapText="1"/>
    </xf>
    <xf numFmtId="0" fontId="6" fillId="8" borderId="1" xfId="0" applyFont="1" applyFill="1" applyBorder="1" applyAlignment="1">
      <alignment vertical="top" wrapText="1"/>
    </xf>
    <xf numFmtId="0" fontId="0" fillId="0" borderId="0" xfId="0" applyFill="1" applyBorder="1"/>
    <xf numFmtId="0" fontId="2" fillId="0" borderId="0" xfId="0" applyFont="1" applyFill="1" applyBorder="1"/>
    <xf numFmtId="0" fontId="2" fillId="8" borderId="0" xfId="0" applyFont="1" applyFill="1" applyBorder="1"/>
    <xf numFmtId="0" fontId="2" fillId="5" borderId="0" xfId="0" applyFont="1" applyFill="1"/>
    <xf numFmtId="0" fontId="8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justify" vertical="top" wrapText="1"/>
    </xf>
    <xf numFmtId="0" fontId="8" fillId="5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right" vertical="top" wrapText="1"/>
    </xf>
    <xf numFmtId="9" fontId="8" fillId="5" borderId="1" xfId="1" applyFont="1" applyFill="1" applyBorder="1" applyAlignment="1">
      <alignment horizontal="center" vertical="top" wrapText="1"/>
    </xf>
    <xf numFmtId="4" fontId="8" fillId="5" borderId="20" xfId="0" quotePrefix="1" applyNumberFormat="1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vertical="top" wrapText="1"/>
    </xf>
    <xf numFmtId="0" fontId="0" fillId="5" borderId="0" xfId="0" applyFill="1"/>
    <xf numFmtId="0" fontId="8" fillId="5" borderId="1" xfId="0" applyFont="1" applyFill="1" applyBorder="1" applyAlignment="1">
      <alignment vertical="top"/>
    </xf>
    <xf numFmtId="0" fontId="8" fillId="5" borderId="1" xfId="0" applyFont="1" applyFill="1" applyBorder="1" applyAlignment="1">
      <alignment wrapText="1"/>
    </xf>
    <xf numFmtId="43" fontId="0" fillId="0" borderId="0" xfId="0" applyNumberFormat="1"/>
    <xf numFmtId="0" fontId="3" fillId="0" borderId="22" xfId="0" applyFont="1" applyBorder="1" applyAlignment="1">
      <alignment wrapText="1"/>
    </xf>
    <xf numFmtId="43" fontId="3" fillId="0" borderId="22" xfId="2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0" fillId="0" borderId="0" xfId="0" applyFill="1"/>
    <xf numFmtId="43" fontId="0" fillId="0" borderId="0" xfId="2" applyFont="1" applyFill="1"/>
    <xf numFmtId="0" fontId="2" fillId="3" borderId="0" xfId="0" applyFont="1" applyFill="1"/>
    <xf numFmtId="0" fontId="8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justify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right" vertical="top" wrapText="1"/>
    </xf>
    <xf numFmtId="9" fontId="8" fillId="3" borderId="1" xfId="1" applyFont="1" applyFill="1" applyBorder="1" applyAlignment="1">
      <alignment horizontal="center" vertical="top" wrapText="1"/>
    </xf>
    <xf numFmtId="4" fontId="8" fillId="3" borderId="20" xfId="0" quotePrefix="1" applyNumberFormat="1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vertical="top" wrapText="1"/>
    </xf>
    <xf numFmtId="0" fontId="0" fillId="3" borderId="0" xfId="0" applyFill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wrapText="1"/>
    </xf>
    <xf numFmtId="43" fontId="3" fillId="0" borderId="23" xfId="2" applyFont="1" applyBorder="1" applyAlignment="1">
      <alignment wrapText="1"/>
    </xf>
    <xf numFmtId="0" fontId="2" fillId="4" borderId="0" xfId="0" applyFont="1" applyFill="1"/>
    <xf numFmtId="0" fontId="0" fillId="0" borderId="0" xfId="0"/>
    <xf numFmtId="0" fontId="0" fillId="0" borderId="0" xfId="0" applyAlignment="1">
      <alignment wrapText="1"/>
    </xf>
    <xf numFmtId="9" fontId="0" fillId="0" borderId="0" xfId="1" applyFont="1"/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9" fontId="3" fillId="0" borderId="3" xfId="1" applyFont="1" applyBorder="1" applyAlignment="1">
      <alignment wrapText="1"/>
    </xf>
    <xf numFmtId="0" fontId="0" fillId="0" borderId="1" xfId="0" applyBorder="1"/>
    <xf numFmtId="0" fontId="3" fillId="0" borderId="13" xfId="0" applyFont="1" applyBorder="1" applyAlignment="1">
      <alignment wrapText="1"/>
    </xf>
    <xf numFmtId="43" fontId="0" fillId="0" borderId="0" xfId="2" applyFont="1"/>
    <xf numFmtId="0" fontId="8" fillId="0" borderId="1" xfId="0" applyFont="1" applyFill="1" applyBorder="1" applyAlignment="1">
      <alignment horizontal="justify" vertical="top" wrapText="1"/>
    </xf>
    <xf numFmtId="9" fontId="8" fillId="0" borderId="1" xfId="1" applyFont="1" applyFill="1" applyBorder="1" applyAlignment="1">
      <alignment horizontal="center" vertical="top" wrapText="1"/>
    </xf>
    <xf numFmtId="43" fontId="0" fillId="0" borderId="0" xfId="0" applyNumberFormat="1"/>
    <xf numFmtId="0" fontId="3" fillId="0" borderId="22" xfId="0" applyFont="1" applyBorder="1" applyAlignment="1">
      <alignment wrapText="1"/>
    </xf>
    <xf numFmtId="43" fontId="3" fillId="0" borderId="22" xfId="2" applyFont="1" applyBorder="1" applyAlignment="1">
      <alignment wrapText="1"/>
    </xf>
    <xf numFmtId="0" fontId="3" fillId="0" borderId="23" xfId="0" applyFont="1" applyBorder="1" applyAlignment="1">
      <alignment wrapText="1"/>
    </xf>
    <xf numFmtId="43" fontId="0" fillId="0" borderId="0" xfId="2" applyFont="1" applyFill="1"/>
    <xf numFmtId="43" fontId="3" fillId="0" borderId="23" xfId="2" applyFont="1" applyBorder="1" applyAlignment="1">
      <alignment wrapText="1"/>
    </xf>
    <xf numFmtId="0" fontId="8" fillId="4" borderId="1" xfId="0" applyFont="1" applyFill="1" applyBorder="1" applyAlignment="1">
      <alignment vertical="top" wrapText="1"/>
    </xf>
    <xf numFmtId="0" fontId="8" fillId="4" borderId="1" xfId="0" applyFont="1" applyFill="1" applyBorder="1" applyAlignment="1">
      <alignment horizontal="justify" vertical="top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right" vertical="top" wrapText="1"/>
    </xf>
    <xf numFmtId="9" fontId="8" fillId="4" borderId="1" xfId="1" applyFont="1" applyFill="1" applyBorder="1" applyAlignment="1">
      <alignment horizontal="center" vertical="top" wrapText="1"/>
    </xf>
    <xf numFmtId="4" fontId="8" fillId="4" borderId="20" xfId="0" quotePrefix="1" applyNumberFormat="1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vertical="top" wrapText="1"/>
    </xf>
    <xf numFmtId="0" fontId="0" fillId="4" borderId="0" xfId="0" applyFill="1"/>
    <xf numFmtId="0" fontId="0" fillId="0" borderId="0" xfId="0" applyBorder="1"/>
    <xf numFmtId="9" fontId="0" fillId="0" borderId="25" xfId="1" applyFont="1" applyBorder="1"/>
    <xf numFmtId="0" fontId="0" fillId="0" borderId="25" xfId="0" applyBorder="1"/>
    <xf numFmtId="0" fontId="0" fillId="0" borderId="26" xfId="0" applyBorder="1"/>
    <xf numFmtId="9" fontId="8" fillId="0" borderId="1" xfId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righ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Alignment="1">
      <alignment wrapText="1"/>
    </xf>
    <xf numFmtId="9" fontId="0" fillId="0" borderId="1" xfId="1" applyFont="1" applyFill="1" applyBorder="1"/>
    <xf numFmtId="0" fontId="0" fillId="0" borderId="14" xfId="0" applyFill="1" applyBorder="1"/>
    <xf numFmtId="0" fontId="5" fillId="0" borderId="8" xfId="0" applyFont="1" applyFill="1" applyBorder="1"/>
    <xf numFmtId="0" fontId="5" fillId="0" borderId="1" xfId="0" applyFont="1" applyFill="1" applyBorder="1"/>
    <xf numFmtId="2" fontId="5" fillId="0" borderId="1" xfId="0" applyNumberFormat="1" applyFont="1" applyFill="1" applyBorder="1"/>
    <xf numFmtId="0" fontId="0" fillId="0" borderId="9" xfId="0" applyFill="1" applyBorder="1"/>
    <xf numFmtId="0" fontId="0" fillId="6" borderId="0" xfId="0" applyFill="1"/>
    <xf numFmtId="0" fontId="2" fillId="6" borderId="0" xfId="0" applyFont="1" applyFill="1"/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justify" vertical="top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horizontal="right" vertical="top" wrapText="1"/>
    </xf>
    <xf numFmtId="9" fontId="8" fillId="6" borderId="1" xfId="1" applyFont="1" applyFill="1" applyBorder="1" applyAlignment="1">
      <alignment horizontal="center" vertical="top" wrapText="1"/>
    </xf>
    <xf numFmtId="4" fontId="8" fillId="6" borderId="20" xfId="0" quotePrefix="1" applyNumberFormat="1" applyFont="1" applyFill="1" applyBorder="1" applyAlignment="1">
      <alignment horizontal="center" vertical="top" wrapText="1"/>
    </xf>
    <xf numFmtId="0" fontId="6" fillId="6" borderId="1" xfId="0" applyFont="1" applyFill="1" applyBorder="1" applyAlignment="1">
      <alignment vertical="top" wrapText="1"/>
    </xf>
    <xf numFmtId="0" fontId="2" fillId="10" borderId="0" xfId="0" applyFont="1" applyFill="1"/>
    <xf numFmtId="0" fontId="8" fillId="10" borderId="18" xfId="0" applyFont="1" applyFill="1" applyBorder="1" applyAlignment="1">
      <alignment vertical="top" wrapText="1"/>
    </xf>
    <xf numFmtId="0" fontId="8" fillId="10" borderId="18" xfId="0" applyFont="1" applyFill="1" applyBorder="1" applyAlignment="1">
      <alignment horizontal="justify" vertical="top" wrapText="1"/>
    </xf>
    <xf numFmtId="0" fontId="8" fillId="10" borderId="18" xfId="0" applyFont="1" applyFill="1" applyBorder="1" applyAlignment="1">
      <alignment horizontal="left" vertical="top" wrapText="1"/>
    </xf>
    <xf numFmtId="0" fontId="8" fillId="10" borderId="18" xfId="0" applyFont="1" applyFill="1" applyBorder="1" applyAlignment="1">
      <alignment horizontal="right" vertical="top" wrapText="1"/>
    </xf>
    <xf numFmtId="9" fontId="8" fillId="10" borderId="18" xfId="1" applyFont="1" applyFill="1" applyBorder="1" applyAlignment="1">
      <alignment horizontal="center" vertical="top" wrapText="1"/>
    </xf>
    <xf numFmtId="4" fontId="8" fillId="10" borderId="20" xfId="0" quotePrefix="1" applyNumberFormat="1" applyFont="1" applyFill="1" applyBorder="1" applyAlignment="1">
      <alignment horizontal="center" vertical="top" wrapText="1"/>
    </xf>
    <xf numFmtId="0" fontId="8" fillId="10" borderId="21" xfId="0" applyFont="1" applyFill="1" applyBorder="1" applyAlignment="1">
      <alignment horizontal="center" vertical="top" wrapText="1"/>
    </xf>
    <xf numFmtId="0" fontId="8" fillId="10" borderId="1" xfId="0" applyFont="1" applyFill="1" applyBorder="1" applyAlignment="1">
      <alignment vertical="top" wrapText="1"/>
    </xf>
    <xf numFmtId="0" fontId="0" fillId="10" borderId="0" xfId="0" applyFill="1"/>
    <xf numFmtId="0" fontId="8" fillId="10" borderId="1" xfId="0" applyFont="1" applyFill="1" applyBorder="1" applyAlignment="1">
      <alignment horizontal="justify" vertical="top" wrapText="1"/>
    </xf>
    <xf numFmtId="0" fontId="8" fillId="10" borderId="1" xfId="0" applyFont="1" applyFill="1" applyBorder="1" applyAlignment="1">
      <alignment horizontal="left" vertical="top" wrapText="1"/>
    </xf>
    <xf numFmtId="0" fontId="8" fillId="10" borderId="1" xfId="0" applyFont="1" applyFill="1" applyBorder="1" applyAlignment="1">
      <alignment horizontal="right" vertical="top" wrapText="1"/>
    </xf>
    <xf numFmtId="9" fontId="8" fillId="10" borderId="1" xfId="1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vertical="top" wrapText="1"/>
    </xf>
    <xf numFmtId="0" fontId="0" fillId="10" borderId="0" xfId="0" applyFill="1" applyBorder="1"/>
    <xf numFmtId="0" fontId="8" fillId="10" borderId="1" xfId="0" applyFont="1" applyFill="1" applyBorder="1" applyAlignment="1">
      <alignment vertical="top"/>
    </xf>
    <xf numFmtId="0" fontId="8" fillId="10" borderId="1" xfId="0" applyFont="1" applyFill="1" applyBorder="1" applyAlignment="1">
      <alignment wrapText="1"/>
    </xf>
    <xf numFmtId="0" fontId="6" fillId="10" borderId="17" xfId="0" applyFont="1" applyFill="1" applyBorder="1" applyAlignment="1">
      <alignment vertical="top" wrapText="1"/>
    </xf>
    <xf numFmtId="9" fontId="0" fillId="0" borderId="18" xfId="1" applyFont="1" applyBorder="1"/>
    <xf numFmtId="9" fontId="0" fillId="0" borderId="3" xfId="1" applyFont="1" applyBorder="1"/>
    <xf numFmtId="0" fontId="0" fillId="0" borderId="13" xfId="0" applyBorder="1"/>
    <xf numFmtId="0" fontId="2" fillId="0" borderId="1" xfId="0" applyFont="1" applyFill="1" applyBorder="1"/>
    <xf numFmtId="0" fontId="4" fillId="2" borderId="17" xfId="0" applyFont="1" applyFill="1" applyBorder="1" applyAlignment="1">
      <alignment wrapText="1"/>
    </xf>
    <xf numFmtId="9" fontId="4" fillId="2" borderId="17" xfId="1" applyFont="1" applyFill="1" applyBorder="1" applyAlignment="1">
      <alignment wrapText="1"/>
    </xf>
    <xf numFmtId="2" fontId="4" fillId="2" borderId="17" xfId="0" applyNumberFormat="1" applyFont="1" applyFill="1" applyBorder="1" applyAlignment="1">
      <alignment wrapText="1"/>
    </xf>
    <xf numFmtId="0" fontId="4" fillId="2" borderId="29" xfId="0" applyFont="1" applyFill="1" applyBorder="1" applyAlignment="1">
      <alignment wrapText="1"/>
    </xf>
    <xf numFmtId="0" fontId="8" fillId="0" borderId="5" xfId="0" applyFont="1" applyFill="1" applyBorder="1" applyAlignment="1">
      <alignment vertical="top" wrapText="1"/>
    </xf>
    <xf numFmtId="0" fontId="2" fillId="0" borderId="6" xfId="0" applyFont="1" applyFill="1" applyBorder="1"/>
    <xf numFmtId="0" fontId="8" fillId="0" borderId="8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top" wrapText="1"/>
    </xf>
    <xf numFmtId="0" fontId="2" fillId="0" borderId="11" xfId="0" applyFont="1" applyFill="1" applyBorder="1"/>
    <xf numFmtId="0" fontId="8" fillId="0" borderId="11" xfId="0" applyFont="1" applyFill="1" applyBorder="1" applyAlignment="1">
      <alignment horizontal="justify" vertical="top" wrapText="1"/>
    </xf>
    <xf numFmtId="0" fontId="0" fillId="0" borderId="24" xfId="0" applyBorder="1"/>
    <xf numFmtId="9" fontId="8" fillId="0" borderId="11" xfId="1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9" fontId="0" fillId="0" borderId="24" xfId="1" applyFont="1" applyBorder="1"/>
    <xf numFmtId="43" fontId="9" fillId="0" borderId="0" xfId="0" applyNumberFormat="1" applyFont="1"/>
    <xf numFmtId="43" fontId="9" fillId="0" borderId="0" xfId="2" applyFont="1"/>
    <xf numFmtId="43" fontId="0" fillId="0" borderId="0" xfId="0" applyNumberFormat="1" applyFill="1"/>
    <xf numFmtId="0" fontId="5" fillId="0" borderId="28" xfId="0" applyFont="1" applyBorder="1"/>
    <xf numFmtId="2" fontId="5" fillId="0" borderId="1" xfId="0" quotePrefix="1" applyNumberFormat="1" applyFont="1" applyBorder="1"/>
    <xf numFmtId="9" fontId="5" fillId="0" borderId="1" xfId="1" quotePrefix="1" applyFont="1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0" borderId="5" xfId="0" applyFont="1" applyFill="1" applyBorder="1"/>
    <xf numFmtId="0" fontId="5" fillId="0" borderId="18" xfId="0" applyFont="1" applyBorder="1"/>
    <xf numFmtId="9" fontId="10" fillId="0" borderId="18" xfId="1" quotePrefix="1" applyFont="1" applyBorder="1"/>
    <xf numFmtId="2" fontId="5" fillId="0" borderId="6" xfId="0" quotePrefix="1" applyNumberFormat="1" applyFont="1" applyBorder="1"/>
    <xf numFmtId="2" fontId="5" fillId="0" borderId="18" xfId="0" quotePrefix="1" applyNumberFormat="1" applyFont="1" applyBorder="1"/>
    <xf numFmtId="0" fontId="0" fillId="0" borderId="43" xfId="0" applyBorder="1"/>
    <xf numFmtId="0" fontId="3" fillId="2" borderId="16" xfId="0" applyFont="1" applyFill="1" applyBorder="1" applyAlignment="1">
      <alignment wrapText="1"/>
    </xf>
    <xf numFmtId="2" fontId="5" fillId="0" borderId="25" xfId="0" applyNumberFormat="1" applyFont="1" applyBorder="1"/>
    <xf numFmtId="0" fontId="5" fillId="0" borderId="25" xfId="0" applyFont="1" applyBorder="1"/>
    <xf numFmtId="0" fontId="5" fillId="0" borderId="11" xfId="0" applyFont="1" applyBorder="1"/>
    <xf numFmtId="0" fontId="3" fillId="2" borderId="13" xfId="0" applyFont="1" applyFill="1" applyBorder="1" applyAlignment="1">
      <alignment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right" vertical="top" wrapText="1"/>
    </xf>
    <xf numFmtId="49" fontId="8" fillId="0" borderId="11" xfId="0" applyNumberFormat="1" applyFont="1" applyFill="1" applyBorder="1" applyAlignment="1">
      <alignment horizontal="center" vertical="top" wrapText="1"/>
    </xf>
    <xf numFmtId="9" fontId="8" fillId="0" borderId="11" xfId="1" applyFont="1" applyFill="1" applyBorder="1" applyAlignment="1">
      <alignment horizontal="center" vertical="top" wrapText="1"/>
    </xf>
    <xf numFmtId="4" fontId="8" fillId="0" borderId="11" xfId="0" applyNumberFormat="1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5" fillId="0" borderId="6" xfId="0" applyFont="1" applyFill="1" applyBorder="1"/>
    <xf numFmtId="9" fontId="0" fillId="0" borderId="6" xfId="1" applyFont="1" applyFill="1" applyBorder="1"/>
    <xf numFmtId="2" fontId="5" fillId="0" borderId="6" xfId="0" applyNumberFormat="1" applyFont="1" applyFill="1" applyBorder="1"/>
    <xf numFmtId="0" fontId="0" fillId="0" borderId="7" xfId="0" applyFill="1" applyBorder="1"/>
    <xf numFmtId="0" fontId="11" fillId="0" borderId="5" xfId="0" applyFont="1" applyFill="1" applyBorder="1" applyAlignment="1">
      <alignment vertical="top" wrapText="1"/>
    </xf>
    <xf numFmtId="0" fontId="8" fillId="0" borderId="24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0" fillId="0" borderId="4" xfId="0" applyBorder="1"/>
    <xf numFmtId="0" fontId="5" fillId="0" borderId="18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19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38" xfId="0" applyFont="1" applyBorder="1" applyAlignment="1">
      <alignment wrapText="1"/>
    </xf>
    <xf numFmtId="0" fontId="0" fillId="0" borderId="8" xfId="0" applyFont="1" applyBorder="1" applyAlignment="1">
      <alignment wrapText="1"/>
    </xf>
    <xf numFmtId="9" fontId="12" fillId="0" borderId="6" xfId="1" applyFont="1" applyFill="1" applyBorder="1" applyAlignment="1">
      <alignment horizontal="left" vertical="top" wrapText="1"/>
    </xf>
    <xf numFmtId="0" fontId="12" fillId="0" borderId="6" xfId="0" applyFont="1" applyFill="1" applyBorder="1" applyAlignment="1">
      <alignment horizontal="left" vertical="top" wrapText="1"/>
    </xf>
    <xf numFmtId="49" fontId="12" fillId="0" borderId="6" xfId="0" applyNumberFormat="1" applyFont="1" applyFill="1" applyBorder="1" applyAlignment="1">
      <alignment horizontal="left" vertical="top" wrapText="1"/>
    </xf>
    <xf numFmtId="1" fontId="12" fillId="0" borderId="3" xfId="1" applyNumberFormat="1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left" vertical="top" wrapText="1"/>
    </xf>
    <xf numFmtId="9" fontId="12" fillId="0" borderId="1" xfId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49" fontId="12" fillId="0" borderId="1" xfId="0" applyNumberFormat="1" applyFont="1" applyFill="1" applyBorder="1" applyAlignment="1">
      <alignment horizontal="left" vertical="top" wrapText="1"/>
    </xf>
    <xf numFmtId="1" fontId="12" fillId="0" borderId="1" xfId="1" applyNumberFormat="1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1" fontId="12" fillId="0" borderId="21" xfId="1" applyNumberFormat="1" applyFont="1" applyFill="1" applyBorder="1" applyAlignment="1">
      <alignment horizontal="left" vertical="top" wrapText="1"/>
    </xf>
    <xf numFmtId="1" fontId="12" fillId="0" borderId="25" xfId="1" applyNumberFormat="1" applyFont="1" applyFill="1" applyBorder="1" applyAlignment="1">
      <alignment horizontal="left" vertical="top" wrapText="1"/>
    </xf>
    <xf numFmtId="9" fontId="12" fillId="0" borderId="11" xfId="1" applyFont="1" applyFill="1" applyBorder="1" applyAlignment="1">
      <alignment horizontal="left" vertical="top" wrapText="1"/>
    </xf>
    <xf numFmtId="0" fontId="12" fillId="0" borderId="11" xfId="0" applyFont="1" applyFill="1" applyBorder="1" applyAlignment="1">
      <alignment horizontal="left" vertical="top" wrapText="1"/>
    </xf>
    <xf numFmtId="49" fontId="12" fillId="0" borderId="11" xfId="0" applyNumberFormat="1" applyFont="1" applyFill="1" applyBorder="1" applyAlignment="1">
      <alignment horizontal="left" vertical="top" wrapText="1"/>
    </xf>
    <xf numFmtId="9" fontId="12" fillId="0" borderId="15" xfId="1" applyFont="1" applyFill="1" applyBorder="1" applyAlignment="1">
      <alignment horizontal="left" vertical="top" wrapText="1"/>
    </xf>
    <xf numFmtId="1" fontId="12" fillId="0" borderId="11" xfId="1" applyNumberFormat="1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1" fontId="3" fillId="0" borderId="3" xfId="0" applyNumberFormat="1" applyFont="1" applyBorder="1" applyAlignment="1">
      <alignment wrapText="1"/>
    </xf>
    <xf numFmtId="1" fontId="12" fillId="0" borderId="6" xfId="0" applyNumberFormat="1" applyFont="1" applyFill="1" applyBorder="1" applyAlignment="1">
      <alignment horizontal="left" vertical="top" wrapText="1"/>
    </xf>
    <xf numFmtId="1" fontId="12" fillId="0" borderId="1" xfId="0" applyNumberFormat="1" applyFont="1" applyFill="1" applyBorder="1" applyAlignment="1">
      <alignment horizontal="left" vertical="top" wrapText="1"/>
    </xf>
    <xf numFmtId="1" fontId="12" fillId="0" borderId="30" xfId="0" applyNumberFormat="1" applyFont="1" applyFill="1" applyBorder="1" applyAlignment="1">
      <alignment horizontal="left" vertical="top" wrapText="1"/>
    </xf>
    <xf numFmtId="1" fontId="0" fillId="0" borderId="0" xfId="0" applyNumberFormat="1"/>
    <xf numFmtId="0" fontId="12" fillId="0" borderId="6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1" xfId="0" applyFont="1" applyFill="1" applyBorder="1" applyAlignment="1">
      <alignment horizontal="justify" vertical="top" wrapText="1"/>
    </xf>
    <xf numFmtId="0" fontId="0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5" xfId="0" applyFont="1" applyBorder="1"/>
    <xf numFmtId="0" fontId="0" fillId="0" borderId="3" xfId="0" applyFont="1" applyBorder="1"/>
    <xf numFmtId="0" fontId="0" fillId="0" borderId="13" xfId="0" applyFont="1" applyBorder="1"/>
    <xf numFmtId="0" fontId="0" fillId="0" borderId="49" xfId="0" applyFont="1" applyBorder="1"/>
    <xf numFmtId="0" fontId="0" fillId="0" borderId="3" xfId="0" applyFont="1" applyFill="1" applyBorder="1" applyAlignment="1">
      <alignment wrapText="1"/>
    </xf>
    <xf numFmtId="2" fontId="0" fillId="0" borderId="6" xfId="0" applyNumberFormat="1" applyFont="1" applyBorder="1"/>
    <xf numFmtId="43" fontId="0" fillId="0" borderId="0" xfId="0" applyNumberFormat="1" applyFont="1"/>
    <xf numFmtId="0" fontId="2" fillId="0" borderId="14" xfId="0" applyFont="1" applyFill="1" applyBorder="1" applyAlignment="1">
      <alignment horizontal="justify" vertical="top" wrapText="1"/>
    </xf>
    <xf numFmtId="0" fontId="2" fillId="0" borderId="8" xfId="0" applyFont="1" applyFill="1" applyBorder="1" applyAlignment="1">
      <alignment horizontal="justify" vertical="top" wrapText="1"/>
    </xf>
    <xf numFmtId="0" fontId="0" fillId="0" borderId="1" xfId="0" applyFont="1" applyBorder="1"/>
    <xf numFmtId="0" fontId="0" fillId="0" borderId="8" xfId="0" applyFont="1" applyFill="1" applyBorder="1"/>
    <xf numFmtId="0" fontId="0" fillId="0" borderId="1" xfId="0" applyFont="1" applyFill="1" applyBorder="1"/>
    <xf numFmtId="0" fontId="2" fillId="0" borderId="36" xfId="0" applyFont="1" applyFill="1" applyBorder="1" applyAlignment="1">
      <alignment horizontal="justify" vertical="top" wrapText="1"/>
    </xf>
    <xf numFmtId="0" fontId="0" fillId="0" borderId="14" xfId="0" applyFont="1" applyBorder="1"/>
    <xf numFmtId="0" fontId="0" fillId="0" borderId="19" xfId="0" applyFont="1" applyBorder="1"/>
    <xf numFmtId="0" fontId="0" fillId="0" borderId="8" xfId="0" applyFont="1" applyBorder="1"/>
    <xf numFmtId="0" fontId="0" fillId="0" borderId="18" xfId="0" applyFont="1" applyBorder="1"/>
    <xf numFmtId="0" fontId="0" fillId="0" borderId="35" xfId="0" applyFont="1" applyBorder="1"/>
    <xf numFmtId="0" fontId="0" fillId="0" borderId="18" xfId="0" applyFont="1" applyFill="1" applyBorder="1" applyAlignment="1">
      <alignment wrapText="1"/>
    </xf>
    <xf numFmtId="0" fontId="0" fillId="0" borderId="28" xfId="0" applyFont="1" applyBorder="1"/>
    <xf numFmtId="0" fontId="0" fillId="0" borderId="1" xfId="0" applyFont="1" applyBorder="1" applyAlignment="1">
      <alignment wrapText="1"/>
    </xf>
    <xf numFmtId="2" fontId="0" fillId="0" borderId="1" xfId="0" applyNumberFormat="1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5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15" xfId="0" applyFont="1" applyBorder="1"/>
    <xf numFmtId="0" fontId="0" fillId="0" borderId="30" xfId="0" applyFont="1" applyBorder="1"/>
    <xf numFmtId="0" fontId="0" fillId="0" borderId="11" xfId="0" applyFont="1" applyBorder="1" applyAlignment="1">
      <alignment wrapText="1"/>
    </xf>
    <xf numFmtId="2" fontId="0" fillId="0" borderId="11" xfId="0" applyNumberFormat="1" applyFont="1" applyBorder="1"/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righ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9" fontId="2" fillId="0" borderId="1" xfId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horizontal="justify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right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2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wrapText="1"/>
    </xf>
    <xf numFmtId="0" fontId="0" fillId="0" borderId="11" xfId="0" applyFill="1" applyBorder="1" applyAlignment="1">
      <alignment wrapText="1"/>
    </xf>
    <xf numFmtId="0" fontId="4" fillId="2" borderId="59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3" fillId="2" borderId="49" xfId="0" applyFont="1" applyFill="1" applyBorder="1" applyAlignment="1">
      <alignment wrapText="1"/>
    </xf>
    <xf numFmtId="0" fontId="5" fillId="0" borderId="58" xfId="0" applyFont="1" applyFill="1" applyBorder="1" applyAlignment="1">
      <alignment wrapText="1"/>
    </xf>
    <xf numFmtId="0" fontId="13" fillId="0" borderId="24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58" xfId="0" applyFont="1" applyFill="1" applyBorder="1" applyAlignment="1">
      <alignment vertical="center" wrapText="1"/>
    </xf>
    <xf numFmtId="2" fontId="4" fillId="2" borderId="2" xfId="1" applyNumberFormat="1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2" fontId="13" fillId="0" borderId="6" xfId="1" applyNumberFormat="1" applyFont="1" applyFill="1" applyBorder="1" applyAlignment="1">
      <alignment horizontal="center" vertical="center" wrapText="1"/>
    </xf>
    <xf numFmtId="4" fontId="13" fillId="0" borderId="6" xfId="0" quotePrefix="1" applyNumberFormat="1" applyFont="1" applyFill="1" applyBorder="1" applyAlignment="1">
      <alignment horizontal="center" vertical="center" wrapText="1"/>
    </xf>
    <xf numFmtId="2" fontId="1" fillId="0" borderId="0" xfId="1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2" fontId="1" fillId="0" borderId="0" xfId="1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49" xfId="0" applyFont="1" applyFill="1" applyBorder="1" applyAlignment="1">
      <alignment wrapText="1"/>
    </xf>
    <xf numFmtId="0" fontId="5" fillId="0" borderId="11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5" fillId="0" borderId="28" xfId="0" applyFont="1" applyFill="1" applyBorder="1" applyAlignment="1">
      <alignment wrapText="1"/>
    </xf>
    <xf numFmtId="0" fontId="5" fillId="0" borderId="60" xfId="0" applyFont="1" applyFill="1" applyBorder="1"/>
    <xf numFmtId="0" fontId="5" fillId="0" borderId="44" xfId="0" applyFont="1" applyFill="1" applyBorder="1"/>
    <xf numFmtId="0" fontId="5" fillId="0" borderId="44" xfId="0" applyFont="1" applyBorder="1"/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6" xfId="0" applyFont="1" applyFill="1" applyBorder="1" applyAlignment="1">
      <alignment wrapText="1"/>
    </xf>
    <xf numFmtId="0" fontId="5" fillId="0" borderId="14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3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5" fillId="0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43" fontId="0" fillId="0" borderId="0" xfId="2" applyFont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43" fontId="0" fillId="0" borderId="0" xfId="0" applyNumberForma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9" fontId="5" fillId="0" borderId="25" xfId="1" quotePrefix="1" applyFont="1" applyBorder="1" applyAlignment="1">
      <alignment horizontal="center" vertical="center"/>
    </xf>
    <xf numFmtId="9" fontId="5" fillId="0" borderId="21" xfId="1" applyFont="1" applyBorder="1" applyAlignment="1">
      <alignment horizontal="center" vertical="center"/>
    </xf>
    <xf numFmtId="9" fontId="5" fillId="0" borderId="18" xfId="1" applyFont="1" applyBorder="1" applyAlignment="1">
      <alignment horizontal="center" vertical="center"/>
    </xf>
    <xf numFmtId="2" fontId="5" fillId="0" borderId="25" xfId="0" quotePrefix="1" applyNumberFormat="1" applyFont="1" applyBorder="1" applyAlignment="1">
      <alignment horizontal="center"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9" fontId="0" fillId="0" borderId="25" xfId="1" applyFont="1" applyBorder="1" applyAlignment="1">
      <alignment horizontal="center" vertical="center"/>
    </xf>
    <xf numFmtId="9" fontId="0" fillId="0" borderId="21" xfId="1" applyFont="1" applyBorder="1" applyAlignment="1">
      <alignment horizontal="center" vertical="center"/>
    </xf>
    <xf numFmtId="9" fontId="0" fillId="0" borderId="18" xfId="1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44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0" fontId="5" fillId="0" borderId="47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0" fillId="0" borderId="24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9" fontId="0" fillId="0" borderId="3" xfId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3" fontId="0" fillId="0" borderId="24" xfId="0" applyNumberForma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9" fontId="2" fillId="0" borderId="11" xfId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9" fontId="0" fillId="0" borderId="6" xfId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11" xfId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5" fillId="0" borderId="57" xfId="0" applyFont="1" applyBorder="1" applyAlignment="1">
      <alignment horizontal="center" vertical="center" wrapText="1"/>
    </xf>
    <xf numFmtId="43" fontId="0" fillId="0" borderId="0" xfId="2" applyFont="1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/>
    </xf>
    <xf numFmtId="9" fontId="0" fillId="0" borderId="57" xfId="1" applyFont="1" applyBorder="1" applyAlignment="1">
      <alignment horizontal="center" vertical="center"/>
    </xf>
    <xf numFmtId="2" fontId="5" fillId="0" borderId="25" xfId="0" applyNumberFormat="1" applyFont="1" applyBorder="1" applyAlignment="1">
      <alignment horizontal="center" vertical="center"/>
    </xf>
    <xf numFmtId="2" fontId="5" fillId="0" borderId="57" xfId="0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3" fillId="0" borderId="25" xfId="0" applyFont="1" applyFill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13" fillId="0" borderId="21" xfId="0" applyFont="1" applyFill="1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0" fillId="0" borderId="57" xfId="0" applyFont="1" applyBorder="1" applyAlignment="1">
      <alignment vertical="center" wrapText="1"/>
    </xf>
    <xf numFmtId="49" fontId="5" fillId="0" borderId="25" xfId="0" applyNumberFormat="1" applyFont="1" applyBorder="1" applyAlignment="1">
      <alignment vertical="center" wrapText="1"/>
    </xf>
    <xf numFmtId="49" fontId="5" fillId="0" borderId="21" xfId="0" applyNumberFormat="1" applyFont="1" applyBorder="1" applyAlignment="1">
      <alignment vertical="center" wrapText="1"/>
    </xf>
    <xf numFmtId="49" fontId="5" fillId="0" borderId="57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26" xfId="0" applyFont="1" applyFill="1" applyBorder="1" applyAlignment="1">
      <alignment vertical="center" wrapText="1"/>
    </xf>
    <xf numFmtId="0" fontId="13" fillId="0" borderId="27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left" vertical="center" wrapText="1"/>
    </xf>
    <xf numFmtId="0" fontId="13" fillId="0" borderId="36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left" vertical="center" wrapText="1"/>
    </xf>
    <xf numFmtId="0" fontId="13" fillId="0" borderId="52" xfId="0" applyFont="1" applyFill="1" applyBorder="1" applyAlignment="1">
      <alignment horizontal="left" vertical="center" wrapText="1"/>
    </xf>
    <xf numFmtId="9" fontId="0" fillId="0" borderId="0" xfId="1" applyFont="1" applyBorder="1" applyAlignment="1">
      <alignment horizontal="right" vertical="center"/>
    </xf>
    <xf numFmtId="0" fontId="0" fillId="0" borderId="41" xfId="0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2" fontId="13" fillId="0" borderId="26" xfId="1" applyNumberFormat="1" applyFont="1" applyFill="1" applyBorder="1" applyAlignment="1">
      <alignment horizontal="center" vertical="center" wrapText="1"/>
    </xf>
    <xf numFmtId="2" fontId="13" fillId="0" borderId="39" xfId="1" applyNumberFormat="1" applyFont="1" applyFill="1" applyBorder="1" applyAlignment="1">
      <alignment horizontal="center" vertical="center" wrapText="1"/>
    </xf>
    <xf numFmtId="2" fontId="13" fillId="0" borderId="53" xfId="1" applyNumberFormat="1" applyFont="1" applyFill="1" applyBorder="1" applyAlignment="1">
      <alignment horizontal="center" vertical="center" wrapText="1"/>
    </xf>
    <xf numFmtId="0" fontId="0" fillId="0" borderId="51" xfId="0" applyBorder="1" applyAlignment="1">
      <alignment horizontal="right" vertical="center"/>
    </xf>
    <xf numFmtId="0" fontId="0" fillId="0" borderId="54" xfId="0" applyBorder="1" applyAlignment="1">
      <alignment horizontal="right" vertical="center"/>
    </xf>
    <xf numFmtId="2" fontId="13" fillId="0" borderId="25" xfId="1" applyNumberFormat="1" applyFont="1" applyFill="1" applyBorder="1" applyAlignment="1">
      <alignment horizontal="center" vertical="center" wrapText="1"/>
    </xf>
    <xf numFmtId="2" fontId="13" fillId="0" borderId="18" xfId="1" applyNumberFormat="1" applyFont="1" applyFill="1" applyBorder="1" applyAlignment="1">
      <alignment horizontal="center" vertical="center" wrapText="1"/>
    </xf>
    <xf numFmtId="4" fontId="13" fillId="0" borderId="25" xfId="0" quotePrefix="1" applyNumberFormat="1" applyFont="1" applyFill="1" applyBorder="1" applyAlignment="1">
      <alignment horizontal="center" vertical="center" wrapText="1"/>
    </xf>
    <xf numFmtId="4" fontId="13" fillId="0" borderId="18" xfId="0" quotePrefix="1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4" fontId="13" fillId="0" borderId="26" xfId="0" quotePrefix="1" applyNumberFormat="1" applyFont="1" applyFill="1" applyBorder="1" applyAlignment="1">
      <alignment horizontal="center" vertical="center" wrapText="1"/>
    </xf>
    <xf numFmtId="4" fontId="13" fillId="0" borderId="39" xfId="0" quotePrefix="1" applyNumberFormat="1" applyFont="1" applyFill="1" applyBorder="1" applyAlignment="1">
      <alignment horizontal="center" vertical="center" wrapText="1"/>
    </xf>
    <xf numFmtId="4" fontId="13" fillId="0" borderId="53" xfId="0" quotePrefix="1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53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9" fontId="0" fillId="0" borderId="25" xfId="1" applyFont="1" applyBorder="1" applyAlignment="1">
      <alignment horizontal="right" vertical="center"/>
    </xf>
    <xf numFmtId="9" fontId="0" fillId="0" borderId="21" xfId="1" applyFont="1" applyBorder="1" applyAlignment="1">
      <alignment horizontal="right" vertical="center"/>
    </xf>
    <xf numFmtId="9" fontId="0" fillId="0" borderId="57" xfId="1" applyFont="1" applyBorder="1" applyAlignment="1">
      <alignment horizontal="right" vertic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view="pageLayout" topLeftCell="A10" zoomScaleNormal="100" workbookViewId="0">
      <selection activeCell="Q18" sqref="Q18"/>
    </sheetView>
  </sheetViews>
  <sheetFormatPr baseColWidth="10" defaultColWidth="9.140625" defaultRowHeight="15" x14ac:dyDescent="0.25"/>
  <cols>
    <col min="1" max="2" width="9.140625" style="50"/>
    <col min="3" max="4" width="0" style="50" hidden="1" customWidth="1"/>
    <col min="5" max="5" width="38.28515625" style="50" customWidth="1"/>
    <col min="6" max="6" width="38.28515625" style="50" hidden="1" customWidth="1"/>
    <col min="7" max="8" width="9.140625" style="49" hidden="1" customWidth="1"/>
    <col min="9" max="10" width="9.140625" style="50" hidden="1" customWidth="1"/>
    <col min="11" max="11" width="9.42578125" style="51" hidden="1" customWidth="1"/>
    <col min="12" max="12" width="9.140625" style="50" hidden="1" customWidth="1"/>
    <col min="13" max="16384" width="9.140625" style="49"/>
  </cols>
  <sheetData>
    <row r="1" spans="1:13" s="35" customFormat="1" ht="75.75" thickBot="1" x14ac:dyDescent="0.3">
      <c r="A1" s="30" t="s">
        <v>115</v>
      </c>
      <c r="B1" s="30">
        <v>1</v>
      </c>
      <c r="C1" s="30" t="s">
        <v>116</v>
      </c>
      <c r="D1" s="30">
        <v>2</v>
      </c>
      <c r="E1" s="30" t="s">
        <v>1</v>
      </c>
      <c r="F1" s="30" t="s">
        <v>2</v>
      </c>
      <c r="G1" s="31" t="s">
        <v>117</v>
      </c>
      <c r="H1" s="31"/>
      <c r="I1" s="32" t="s">
        <v>7</v>
      </c>
      <c r="J1" s="33" t="s">
        <v>8</v>
      </c>
      <c r="K1" s="34" t="s">
        <v>118</v>
      </c>
      <c r="L1" s="34" t="s">
        <v>10</v>
      </c>
      <c r="M1" s="36" t="s">
        <v>119</v>
      </c>
    </row>
    <row r="2" spans="1:13" s="141" customFormat="1" ht="39" thickBot="1" x14ac:dyDescent="0.3">
      <c r="A2" s="132">
        <v>162971</v>
      </c>
      <c r="B2" s="132">
        <v>162982</v>
      </c>
      <c r="C2" s="133">
        <v>683012</v>
      </c>
      <c r="D2" s="133">
        <v>683023</v>
      </c>
      <c r="E2" s="134" t="s">
        <v>12</v>
      </c>
      <c r="F2" s="134" t="s">
        <v>13</v>
      </c>
      <c r="G2" s="135" t="s">
        <v>121</v>
      </c>
      <c r="H2" s="136">
        <v>4121</v>
      </c>
      <c r="I2" s="137">
        <v>0</v>
      </c>
      <c r="J2" s="138" t="e">
        <f>#REF!-#REF!</f>
        <v>#REF!</v>
      </c>
      <c r="K2" s="139"/>
      <c r="L2" s="140" t="s">
        <v>14</v>
      </c>
      <c r="M2" s="141">
        <f>64+658</f>
        <v>722</v>
      </c>
    </row>
    <row r="3" spans="1:13" customFormat="1" ht="39" thickBot="1" x14ac:dyDescent="0.3">
      <c r="A3" s="37">
        <v>162993</v>
      </c>
      <c r="B3" s="37">
        <v>163004</v>
      </c>
      <c r="C3" s="42">
        <v>683034</v>
      </c>
      <c r="D3" s="42">
        <v>683045</v>
      </c>
      <c r="E3" s="43" t="s">
        <v>122</v>
      </c>
      <c r="F3" s="43" t="s">
        <v>123</v>
      </c>
      <c r="G3" s="44" t="s">
        <v>124</v>
      </c>
      <c r="H3" s="45">
        <v>82</v>
      </c>
      <c r="I3" s="47">
        <v>0</v>
      </c>
      <c r="J3" s="38" t="e">
        <f>#REF!-#REF!</f>
        <v>#REF!</v>
      </c>
      <c r="K3" s="39"/>
      <c r="L3" s="40" t="s">
        <v>14</v>
      </c>
      <c r="M3">
        <f>814+75</f>
        <v>889</v>
      </c>
    </row>
    <row r="4" spans="1:13" s="141" customFormat="1" ht="39" thickBot="1" x14ac:dyDescent="0.3">
      <c r="A4" s="132">
        <v>163015</v>
      </c>
      <c r="B4" s="132">
        <v>163026</v>
      </c>
      <c r="C4" s="140">
        <v>735792</v>
      </c>
      <c r="D4" s="140">
        <v>735803</v>
      </c>
      <c r="E4" s="142" t="s">
        <v>17</v>
      </c>
      <c r="F4" s="142" t="s">
        <v>18</v>
      </c>
      <c r="G4" s="143" t="s">
        <v>124</v>
      </c>
      <c r="H4" s="144">
        <v>2300</v>
      </c>
      <c r="I4" s="145">
        <v>0</v>
      </c>
      <c r="J4" s="138" t="e">
        <f>#REF!-#REF!</f>
        <v>#REF!</v>
      </c>
      <c r="K4" s="146">
        <v>33201</v>
      </c>
      <c r="L4" s="140" t="s">
        <v>19</v>
      </c>
      <c r="M4" s="147">
        <v>138</v>
      </c>
    </row>
    <row r="5" spans="1:13" s="141" customFormat="1" ht="39.75" thickBot="1" x14ac:dyDescent="0.3">
      <c r="A5" s="132">
        <v>163030</v>
      </c>
      <c r="B5" s="132">
        <v>163041</v>
      </c>
      <c r="C5" s="148">
        <v>736971</v>
      </c>
      <c r="D5" s="148">
        <v>736982</v>
      </c>
      <c r="E5" s="149" t="s">
        <v>20</v>
      </c>
      <c r="F5" s="149" t="s">
        <v>21</v>
      </c>
      <c r="G5" s="143" t="s">
        <v>124</v>
      </c>
      <c r="H5" s="144">
        <v>260</v>
      </c>
      <c r="I5" s="145">
        <v>0</v>
      </c>
      <c r="J5" s="138" t="e">
        <f>#REF!-#REF!</f>
        <v>#REF!</v>
      </c>
      <c r="K5" s="146">
        <v>33202</v>
      </c>
      <c r="L5" s="140" t="s">
        <v>22</v>
      </c>
    </row>
    <row r="6" spans="1:13" s="141" customFormat="1" ht="39.75" thickBot="1" x14ac:dyDescent="0.3">
      <c r="A6" s="132">
        <v>163052</v>
      </c>
      <c r="B6" s="132">
        <v>163063</v>
      </c>
      <c r="C6" s="148">
        <v>704476</v>
      </c>
      <c r="D6" s="148">
        <v>704480</v>
      </c>
      <c r="E6" s="149" t="s">
        <v>23</v>
      </c>
      <c r="F6" s="149" t="s">
        <v>24</v>
      </c>
      <c r="G6" s="143" t="s">
        <v>124</v>
      </c>
      <c r="H6" s="144">
        <v>260</v>
      </c>
      <c r="I6" s="145">
        <v>0</v>
      </c>
      <c r="J6" s="138" t="e">
        <f>#REF!-#REF!</f>
        <v>#REF!</v>
      </c>
      <c r="K6" s="146">
        <v>33203</v>
      </c>
      <c r="L6" s="140" t="s">
        <v>25</v>
      </c>
    </row>
    <row r="7" spans="1:13" customFormat="1" ht="51.75" thickBot="1" x14ac:dyDescent="0.3">
      <c r="A7" s="37">
        <v>163074</v>
      </c>
      <c r="B7" s="37">
        <v>163085</v>
      </c>
      <c r="C7" s="42">
        <v>700593</v>
      </c>
      <c r="D7" s="42">
        <v>700604</v>
      </c>
      <c r="E7" s="43" t="s">
        <v>125</v>
      </c>
      <c r="F7" s="43" t="s">
        <v>126</v>
      </c>
      <c r="G7" s="44" t="s">
        <v>124</v>
      </c>
      <c r="H7" s="45">
        <v>430</v>
      </c>
      <c r="I7" s="47">
        <v>0</v>
      </c>
      <c r="J7" s="38" t="e">
        <f>#REF!-#REF!</f>
        <v>#REF!</v>
      </c>
      <c r="K7" s="48">
        <v>33301</v>
      </c>
      <c r="L7" s="40" t="s">
        <v>26</v>
      </c>
      <c r="M7">
        <v>8912</v>
      </c>
    </row>
    <row r="8" spans="1:13" customFormat="1" ht="51.75" thickBot="1" x14ac:dyDescent="0.3">
      <c r="A8" s="37">
        <v>163096</v>
      </c>
      <c r="B8" s="37">
        <v>163100</v>
      </c>
      <c r="C8" s="42">
        <v>700615</v>
      </c>
      <c r="D8" s="42">
        <v>700626</v>
      </c>
      <c r="E8" s="43" t="s">
        <v>127</v>
      </c>
      <c r="F8" s="43" t="s">
        <v>128</v>
      </c>
      <c r="G8" s="44" t="s">
        <v>124</v>
      </c>
      <c r="H8" s="45">
        <v>930</v>
      </c>
      <c r="I8" s="47">
        <v>0</v>
      </c>
      <c r="J8" s="38" t="e">
        <f>#REF!-#REF!</f>
        <v>#REF!</v>
      </c>
      <c r="K8" s="48">
        <v>33302</v>
      </c>
      <c r="L8" s="40" t="s">
        <v>26</v>
      </c>
      <c r="M8">
        <v>3040</v>
      </c>
    </row>
    <row r="9" spans="1:13" customFormat="1" ht="51.75" thickBot="1" x14ac:dyDescent="0.3">
      <c r="A9" s="37">
        <v>163111</v>
      </c>
      <c r="B9" s="37">
        <v>163122</v>
      </c>
      <c r="C9" s="42">
        <v>700630</v>
      </c>
      <c r="D9" s="42">
        <v>700641</v>
      </c>
      <c r="E9" s="43" t="s">
        <v>129</v>
      </c>
      <c r="F9" s="43" t="s">
        <v>130</v>
      </c>
      <c r="G9" s="44" t="s">
        <v>124</v>
      </c>
      <c r="H9" s="45">
        <v>470</v>
      </c>
      <c r="I9" s="47">
        <v>0</v>
      </c>
      <c r="J9" s="38" t="e">
        <f>#REF!-#REF!</f>
        <v>#REF!</v>
      </c>
      <c r="K9" s="48">
        <v>33303</v>
      </c>
      <c r="L9" s="40" t="s">
        <v>26</v>
      </c>
      <c r="M9">
        <v>11126</v>
      </c>
    </row>
    <row r="10" spans="1:13" customFormat="1" ht="39" customHeight="1" thickBot="1" x14ac:dyDescent="0.3">
      <c r="A10" s="37">
        <v>163133</v>
      </c>
      <c r="B10" s="37">
        <v>163144</v>
      </c>
      <c r="C10" s="42">
        <v>700652</v>
      </c>
      <c r="D10" s="42">
        <v>700663</v>
      </c>
      <c r="E10" s="43" t="s">
        <v>131</v>
      </c>
      <c r="F10" s="43" t="s">
        <v>132</v>
      </c>
      <c r="G10" s="44" t="s">
        <v>124</v>
      </c>
      <c r="H10" s="45">
        <v>420</v>
      </c>
      <c r="I10" s="47">
        <v>0</v>
      </c>
      <c r="J10" s="38" t="e">
        <f>#REF!-#REF!</f>
        <v>#REF!</v>
      </c>
      <c r="K10" s="48">
        <v>33304</v>
      </c>
      <c r="L10" s="40" t="s">
        <v>26</v>
      </c>
      <c r="M10">
        <v>22</v>
      </c>
    </row>
    <row r="11" spans="1:13" customFormat="1" ht="51.75" thickBot="1" x14ac:dyDescent="0.3">
      <c r="A11" s="37">
        <v>163155</v>
      </c>
      <c r="B11" s="37">
        <v>163166</v>
      </c>
      <c r="C11" s="42">
        <v>700674</v>
      </c>
      <c r="D11" s="42">
        <v>700685</v>
      </c>
      <c r="E11" s="43" t="s">
        <v>133</v>
      </c>
      <c r="F11" s="43" t="s">
        <v>134</v>
      </c>
      <c r="G11" s="44" t="s">
        <v>124</v>
      </c>
      <c r="H11" s="45">
        <v>670</v>
      </c>
      <c r="I11" s="47">
        <v>0</v>
      </c>
      <c r="J11" s="38" t="e">
        <f>#REF!-#REF!</f>
        <v>#REF!</v>
      </c>
      <c r="K11" s="48">
        <v>33305</v>
      </c>
      <c r="L11" s="40" t="s">
        <v>26</v>
      </c>
      <c r="M11">
        <v>71</v>
      </c>
    </row>
    <row r="12" spans="1:13" customFormat="1" ht="39" thickBot="1" x14ac:dyDescent="0.3">
      <c r="A12" s="37">
        <v>163170</v>
      </c>
      <c r="B12" s="37">
        <v>163181</v>
      </c>
      <c r="C12" s="42">
        <v>700696</v>
      </c>
      <c r="D12" s="42">
        <v>700700</v>
      </c>
      <c r="E12" s="43" t="s">
        <v>135</v>
      </c>
      <c r="F12" s="43" t="s">
        <v>136</v>
      </c>
      <c r="G12" s="44" t="s">
        <v>124</v>
      </c>
      <c r="H12" s="45">
        <v>650</v>
      </c>
      <c r="I12" s="47">
        <v>0</v>
      </c>
      <c r="J12" s="38" t="e">
        <f>#REF!-#REF!</f>
        <v>#REF!</v>
      </c>
      <c r="K12" s="48">
        <v>33306</v>
      </c>
      <c r="L12" s="40" t="s">
        <v>26</v>
      </c>
      <c r="M12">
        <v>14</v>
      </c>
    </row>
    <row r="13" spans="1:13" customFormat="1" ht="51.75" thickBot="1" x14ac:dyDescent="0.3">
      <c r="A13" s="37">
        <v>163192</v>
      </c>
      <c r="B13" s="37">
        <v>163203</v>
      </c>
      <c r="C13" s="42">
        <v>700711</v>
      </c>
      <c r="D13" s="42">
        <v>700722</v>
      </c>
      <c r="E13" s="43" t="s">
        <v>137</v>
      </c>
      <c r="F13" s="43" t="s">
        <v>138</v>
      </c>
      <c r="G13" s="44" t="s">
        <v>124</v>
      </c>
      <c r="H13" s="45">
        <v>670</v>
      </c>
      <c r="I13" s="47">
        <v>0</v>
      </c>
      <c r="J13" s="38" t="e">
        <f>#REF!-#REF!</f>
        <v>#REF!</v>
      </c>
      <c r="K13" s="48">
        <v>33307</v>
      </c>
      <c r="L13" s="40" t="s">
        <v>26</v>
      </c>
      <c r="M13">
        <v>6</v>
      </c>
    </row>
    <row r="14" spans="1:13" customFormat="1" ht="39" thickBot="1" x14ac:dyDescent="0.3">
      <c r="A14" s="37">
        <v>163214</v>
      </c>
      <c r="B14" s="37">
        <v>163225</v>
      </c>
      <c r="C14" s="42">
        <v>700733</v>
      </c>
      <c r="D14" s="42">
        <v>700744</v>
      </c>
      <c r="E14" s="43" t="s">
        <v>139</v>
      </c>
      <c r="F14" s="43" t="s">
        <v>140</v>
      </c>
      <c r="G14" s="44" t="s">
        <v>124</v>
      </c>
      <c r="H14" s="45">
        <v>250</v>
      </c>
      <c r="I14" s="47">
        <v>0</v>
      </c>
      <c r="J14" s="38" t="e">
        <f>#REF!-#REF!</f>
        <v>#REF!</v>
      </c>
      <c r="K14" s="48">
        <v>33308</v>
      </c>
      <c r="L14" s="40" t="s">
        <v>26</v>
      </c>
      <c r="M14">
        <v>40</v>
      </c>
    </row>
    <row r="15" spans="1:13" customFormat="1" ht="39" thickBot="1" x14ac:dyDescent="0.3">
      <c r="A15" s="37">
        <v>163236</v>
      </c>
      <c r="B15" s="37">
        <v>163240</v>
      </c>
      <c r="C15" s="42">
        <v>700755</v>
      </c>
      <c r="D15" s="42">
        <v>700766</v>
      </c>
      <c r="E15" s="43" t="s">
        <v>141</v>
      </c>
      <c r="F15" s="43" t="s">
        <v>142</v>
      </c>
      <c r="G15" s="44" t="s">
        <v>124</v>
      </c>
      <c r="H15" s="45">
        <v>1650</v>
      </c>
      <c r="I15" s="47">
        <v>0</v>
      </c>
      <c r="J15" s="38" t="e">
        <f>#REF!-#REF!</f>
        <v>#REF!</v>
      </c>
      <c r="K15" s="48">
        <v>33309</v>
      </c>
      <c r="L15" s="40" t="s">
        <v>26</v>
      </c>
      <c r="M15">
        <v>40</v>
      </c>
    </row>
    <row r="16" spans="1:13" customFormat="1" ht="51.75" thickBot="1" x14ac:dyDescent="0.3">
      <c r="A16" s="37">
        <v>163251</v>
      </c>
      <c r="B16" s="37">
        <v>163262</v>
      </c>
      <c r="C16" s="42">
        <v>700770</v>
      </c>
      <c r="D16" s="42">
        <v>700781</v>
      </c>
      <c r="E16" s="43" t="s">
        <v>143</v>
      </c>
      <c r="F16" s="43" t="s">
        <v>144</v>
      </c>
      <c r="G16" s="44" t="s">
        <v>124</v>
      </c>
      <c r="H16" s="45">
        <v>1950</v>
      </c>
      <c r="I16" s="47">
        <v>0</v>
      </c>
      <c r="J16" s="38" t="e">
        <f>#REF!-#REF!</f>
        <v>#REF!</v>
      </c>
      <c r="K16" s="48">
        <v>33310</v>
      </c>
      <c r="L16" s="40" t="s">
        <v>26</v>
      </c>
      <c r="M16">
        <v>50</v>
      </c>
    </row>
    <row r="17" spans="1:13" customFormat="1" ht="64.5" thickBot="1" x14ac:dyDescent="0.3">
      <c r="A17" s="37">
        <v>163273</v>
      </c>
      <c r="B17" s="37">
        <v>163284</v>
      </c>
      <c r="C17" s="42">
        <v>700792</v>
      </c>
      <c r="D17" s="42">
        <v>700803</v>
      </c>
      <c r="E17" s="43" t="s">
        <v>146</v>
      </c>
      <c r="F17" s="43" t="s">
        <v>147</v>
      </c>
      <c r="G17" s="44" t="s">
        <v>124</v>
      </c>
      <c r="H17" s="45">
        <v>1200</v>
      </c>
      <c r="I17" s="47">
        <v>0</v>
      </c>
      <c r="J17" s="38" t="e">
        <f>#REF!-#REF!</f>
        <v>#REF!</v>
      </c>
      <c r="K17" s="48">
        <v>33401</v>
      </c>
      <c r="L17" s="40" t="s">
        <v>26</v>
      </c>
      <c r="M17">
        <v>101</v>
      </c>
    </row>
    <row r="18" spans="1:13" customFormat="1" ht="77.25" thickBot="1" x14ac:dyDescent="0.3">
      <c r="A18" s="37">
        <v>163295</v>
      </c>
      <c r="B18" s="37">
        <v>163306</v>
      </c>
      <c r="C18" s="42">
        <v>700814</v>
      </c>
      <c r="D18" s="42">
        <v>700825</v>
      </c>
      <c r="E18" s="43" t="s">
        <v>148</v>
      </c>
      <c r="F18" s="43" t="s">
        <v>149</v>
      </c>
      <c r="G18" s="44" t="s">
        <v>124</v>
      </c>
      <c r="H18" s="45">
        <v>1650</v>
      </c>
      <c r="I18" s="47">
        <v>0</v>
      </c>
      <c r="J18" s="38" t="e">
        <f>#REF!-#REF!</f>
        <v>#REF!</v>
      </c>
      <c r="K18" s="48">
        <v>33402</v>
      </c>
      <c r="L18" s="40" t="s">
        <v>26</v>
      </c>
      <c r="M18">
        <v>30</v>
      </c>
    </row>
    <row r="19" spans="1:13" s="60" customFormat="1" ht="39" thickBot="1" x14ac:dyDescent="0.3">
      <c r="A19" s="52">
        <v>163310</v>
      </c>
      <c r="B19" s="52">
        <v>163321</v>
      </c>
      <c r="C19" s="53">
        <v>700836</v>
      </c>
      <c r="D19" s="53">
        <v>700840</v>
      </c>
      <c r="E19" s="54" t="s">
        <v>27</v>
      </c>
      <c r="F19" s="54" t="s">
        <v>28</v>
      </c>
      <c r="G19" s="55" t="s">
        <v>124</v>
      </c>
      <c r="H19" s="56">
        <v>150</v>
      </c>
      <c r="I19" s="57">
        <v>0</v>
      </c>
      <c r="J19" s="58" t="e">
        <f>#REF!-#REF!</f>
        <v>#REF!</v>
      </c>
      <c r="K19" s="59">
        <v>33311</v>
      </c>
      <c r="L19" s="53" t="s">
        <v>29</v>
      </c>
      <c r="M19" s="60">
        <v>6249</v>
      </c>
    </row>
    <row r="20" spans="1:13" s="77" customFormat="1" ht="26.25" thickBot="1" x14ac:dyDescent="0.3">
      <c r="A20" s="69">
        <v>163332</v>
      </c>
      <c r="B20" s="69">
        <v>163343</v>
      </c>
      <c r="C20" s="70">
        <v>700011</v>
      </c>
      <c r="D20" s="70">
        <v>700022</v>
      </c>
      <c r="E20" s="71" t="s">
        <v>30</v>
      </c>
      <c r="F20" s="71" t="s">
        <v>31</v>
      </c>
      <c r="G20" s="72" t="s">
        <v>124</v>
      </c>
      <c r="H20" s="73">
        <v>230</v>
      </c>
      <c r="I20" s="74">
        <v>0</v>
      </c>
      <c r="J20" s="75" t="e">
        <f>#REF!-#REF!</f>
        <v>#REF!</v>
      </c>
      <c r="K20" s="76">
        <v>33312</v>
      </c>
      <c r="L20" s="70" t="s">
        <v>32</v>
      </c>
      <c r="M20" s="77">
        <v>16701</v>
      </c>
    </row>
    <row r="21" spans="1:13" s="77" customFormat="1" ht="26.25" thickBot="1" x14ac:dyDescent="0.3">
      <c r="A21" s="69">
        <v>163354</v>
      </c>
      <c r="B21" s="69">
        <v>163365</v>
      </c>
      <c r="C21" s="70">
        <v>700033</v>
      </c>
      <c r="D21" s="70">
        <v>700044</v>
      </c>
      <c r="E21" s="71" t="s">
        <v>33</v>
      </c>
      <c r="F21" s="71" t="s">
        <v>34</v>
      </c>
      <c r="G21" s="72" t="s">
        <v>124</v>
      </c>
      <c r="H21" s="73">
        <v>760</v>
      </c>
      <c r="I21" s="74">
        <v>0</v>
      </c>
      <c r="J21" s="75" t="e">
        <f>#REF!-#REF!</f>
        <v>#REF!</v>
      </c>
      <c r="K21" s="76">
        <v>33313</v>
      </c>
      <c r="L21" s="70" t="s">
        <v>35</v>
      </c>
      <c r="M21" s="77">
        <v>5</v>
      </c>
    </row>
    <row r="22" spans="1:13" s="77" customFormat="1" ht="39" thickBot="1" x14ac:dyDescent="0.3">
      <c r="A22" s="69">
        <v>163376</v>
      </c>
      <c r="B22" s="69">
        <v>163380</v>
      </c>
      <c r="C22" s="70">
        <v>700055</v>
      </c>
      <c r="D22" s="70">
        <v>700066</v>
      </c>
      <c r="E22" s="71" t="s">
        <v>36</v>
      </c>
      <c r="F22" s="71" t="s">
        <v>37</v>
      </c>
      <c r="G22" s="72" t="s">
        <v>124</v>
      </c>
      <c r="H22" s="73">
        <v>1540</v>
      </c>
      <c r="I22" s="74">
        <v>0</v>
      </c>
      <c r="J22" s="75" t="e">
        <f>#REF!-#REF!</f>
        <v>#REF!</v>
      </c>
      <c r="K22" s="76">
        <v>33314</v>
      </c>
      <c r="L22" s="70" t="s">
        <v>38</v>
      </c>
      <c r="M22" s="77">
        <v>51</v>
      </c>
    </row>
    <row r="23" spans="1:13" s="60" customFormat="1" ht="51.75" thickBot="1" x14ac:dyDescent="0.3">
      <c r="A23" s="52">
        <v>163391</v>
      </c>
      <c r="B23" s="52">
        <v>163402</v>
      </c>
      <c r="C23" s="53">
        <v>700070</v>
      </c>
      <c r="D23" s="53">
        <v>700081</v>
      </c>
      <c r="E23" s="54" t="s">
        <v>39</v>
      </c>
      <c r="F23" s="54" t="s">
        <v>40</v>
      </c>
      <c r="G23" s="55" t="s">
        <v>124</v>
      </c>
      <c r="H23" s="56">
        <v>260</v>
      </c>
      <c r="I23" s="57">
        <v>0</v>
      </c>
      <c r="J23" s="58" t="e">
        <f>#REF!-#REF!</f>
        <v>#REF!</v>
      </c>
      <c r="K23" s="59">
        <v>33315</v>
      </c>
      <c r="L23" s="53" t="s">
        <v>26</v>
      </c>
      <c r="M23" s="60">
        <v>1624</v>
      </c>
    </row>
    <row r="24" spans="1:13" s="60" customFormat="1" ht="51.75" thickBot="1" x14ac:dyDescent="0.3">
      <c r="A24" s="52">
        <v>163413</v>
      </c>
      <c r="B24" s="52">
        <v>163424</v>
      </c>
      <c r="C24" s="53">
        <v>700092</v>
      </c>
      <c r="D24" s="53">
        <v>700103</v>
      </c>
      <c r="E24" s="54" t="s">
        <v>41</v>
      </c>
      <c r="F24" s="54" t="s">
        <v>42</v>
      </c>
      <c r="G24" s="55" t="s">
        <v>124</v>
      </c>
      <c r="H24" s="56">
        <v>290</v>
      </c>
      <c r="I24" s="57">
        <v>0</v>
      </c>
      <c r="J24" s="58" t="e">
        <f>#REF!-#REF!</f>
        <v>#REF!</v>
      </c>
      <c r="K24" s="59">
        <v>33316</v>
      </c>
      <c r="L24" s="53" t="s">
        <v>26</v>
      </c>
      <c r="M24" s="60">
        <f>34133+17</f>
        <v>34150</v>
      </c>
    </row>
    <row r="25" spans="1:13" s="60" customFormat="1" ht="64.5" thickBot="1" x14ac:dyDescent="0.3">
      <c r="A25" s="52">
        <v>163435</v>
      </c>
      <c r="B25" s="52">
        <v>163446</v>
      </c>
      <c r="C25" s="53">
        <v>700114</v>
      </c>
      <c r="D25" s="53">
        <v>700125</v>
      </c>
      <c r="E25" s="54" t="s">
        <v>43</v>
      </c>
      <c r="F25" s="54" t="s">
        <v>44</v>
      </c>
      <c r="G25" s="55" t="s">
        <v>124</v>
      </c>
      <c r="H25" s="56">
        <v>485</v>
      </c>
      <c r="I25" s="57">
        <v>0</v>
      </c>
      <c r="J25" s="58" t="e">
        <f>#REF!-#REF!</f>
        <v>#REF!</v>
      </c>
      <c r="K25" s="59">
        <v>33317</v>
      </c>
      <c r="L25" s="53" t="s">
        <v>26</v>
      </c>
      <c r="M25" s="60">
        <v>11816</v>
      </c>
    </row>
    <row r="26" spans="1:13" s="60" customFormat="1" ht="64.5" thickBot="1" x14ac:dyDescent="0.3">
      <c r="A26" s="52">
        <v>163450</v>
      </c>
      <c r="B26" s="52">
        <v>163461</v>
      </c>
      <c r="C26" s="53">
        <v>700136</v>
      </c>
      <c r="D26" s="53">
        <v>700140</v>
      </c>
      <c r="E26" s="54" t="s">
        <v>45</v>
      </c>
      <c r="F26" s="54" t="s">
        <v>46</v>
      </c>
      <c r="G26" s="55" t="s">
        <v>124</v>
      </c>
      <c r="H26" s="56">
        <v>1070</v>
      </c>
      <c r="I26" s="57">
        <v>0</v>
      </c>
      <c r="J26" s="58" t="e">
        <f>#REF!-#REF!</f>
        <v>#REF!</v>
      </c>
      <c r="K26" s="59">
        <v>33318</v>
      </c>
      <c r="L26" s="53" t="s">
        <v>26</v>
      </c>
      <c r="M26" s="60">
        <v>0</v>
      </c>
    </row>
    <row r="27" spans="1:13" s="60" customFormat="1" ht="64.5" thickBot="1" x14ac:dyDescent="0.3">
      <c r="A27" s="52">
        <v>163472</v>
      </c>
      <c r="B27" s="52">
        <v>163483</v>
      </c>
      <c r="C27" s="53">
        <v>700151</v>
      </c>
      <c r="D27" s="53">
        <v>700162</v>
      </c>
      <c r="E27" s="54" t="s">
        <v>47</v>
      </c>
      <c r="F27" s="54" t="s">
        <v>48</v>
      </c>
      <c r="G27" s="55" t="s">
        <v>124</v>
      </c>
      <c r="H27" s="56">
        <v>800</v>
      </c>
      <c r="I27" s="57">
        <v>0</v>
      </c>
      <c r="J27" s="58" t="e">
        <f>#REF!-#REF!</f>
        <v>#REF!</v>
      </c>
      <c r="K27" s="59">
        <v>33319</v>
      </c>
      <c r="L27" s="53" t="s">
        <v>26</v>
      </c>
      <c r="M27" s="60">
        <v>83</v>
      </c>
    </row>
    <row r="28" spans="1:13" s="60" customFormat="1" ht="39" thickBot="1" x14ac:dyDescent="0.3">
      <c r="A28" s="52">
        <v>163494</v>
      </c>
      <c r="B28" s="52">
        <v>163505</v>
      </c>
      <c r="C28" s="53">
        <v>700173</v>
      </c>
      <c r="D28" s="53">
        <v>700184</v>
      </c>
      <c r="E28" s="54" t="s">
        <v>49</v>
      </c>
      <c r="F28" s="54" t="s">
        <v>50</v>
      </c>
      <c r="G28" s="55" t="s">
        <v>124</v>
      </c>
      <c r="H28" s="56">
        <v>300</v>
      </c>
      <c r="I28" s="57">
        <v>0</v>
      </c>
      <c r="J28" s="58" t="e">
        <f>#REF!-#REF!</f>
        <v>#REF!</v>
      </c>
      <c r="K28" s="59">
        <v>33320</v>
      </c>
      <c r="L28" s="53" t="s">
        <v>26</v>
      </c>
      <c r="M28" s="60">
        <v>1177</v>
      </c>
    </row>
    <row r="29" spans="1:13" s="60" customFormat="1" ht="64.5" thickBot="1" x14ac:dyDescent="0.3">
      <c r="A29" s="52">
        <v>163516</v>
      </c>
      <c r="B29" s="52">
        <v>163520</v>
      </c>
      <c r="C29" s="53">
        <v>700195</v>
      </c>
      <c r="D29" s="53">
        <v>700206</v>
      </c>
      <c r="E29" s="54" t="s">
        <v>51</v>
      </c>
      <c r="F29" s="54" t="s">
        <v>52</v>
      </c>
      <c r="G29" s="55" t="s">
        <v>124</v>
      </c>
      <c r="H29" s="56">
        <v>690</v>
      </c>
      <c r="I29" s="57">
        <v>0</v>
      </c>
      <c r="J29" s="58" t="e">
        <f>#REF!-#REF!</f>
        <v>#REF!</v>
      </c>
      <c r="K29" s="59">
        <v>33321</v>
      </c>
      <c r="L29" s="53" t="s">
        <v>26</v>
      </c>
      <c r="M29" s="60">
        <v>244</v>
      </c>
    </row>
    <row r="30" spans="1:13" s="60" customFormat="1" ht="51.75" thickBot="1" x14ac:dyDescent="0.3">
      <c r="A30" s="52">
        <v>163531</v>
      </c>
      <c r="B30" s="52">
        <v>163542</v>
      </c>
      <c r="C30" s="53">
        <v>700210</v>
      </c>
      <c r="D30" s="53">
        <v>700221</v>
      </c>
      <c r="E30" s="54" t="s">
        <v>53</v>
      </c>
      <c r="F30" s="54" t="s">
        <v>54</v>
      </c>
      <c r="G30" s="55" t="s">
        <v>124</v>
      </c>
      <c r="H30" s="56">
        <v>400</v>
      </c>
      <c r="I30" s="57">
        <v>0</v>
      </c>
      <c r="J30" s="58" t="e">
        <f>#REF!-#REF!</f>
        <v>#REF!</v>
      </c>
      <c r="K30" s="59">
        <v>33322</v>
      </c>
      <c r="L30" s="53" t="s">
        <v>26</v>
      </c>
      <c r="M30" s="60">
        <v>554</v>
      </c>
    </row>
    <row r="31" spans="1:13" s="123" customFormat="1" ht="64.5" thickBot="1" x14ac:dyDescent="0.3">
      <c r="A31" s="124">
        <v>163553</v>
      </c>
      <c r="B31" s="124">
        <v>163564</v>
      </c>
      <c r="C31" s="125">
        <v>700232</v>
      </c>
      <c r="D31" s="125">
        <v>700243</v>
      </c>
      <c r="E31" s="126" t="s">
        <v>55</v>
      </c>
      <c r="F31" s="126" t="s">
        <v>56</v>
      </c>
      <c r="G31" s="127" t="s">
        <v>124</v>
      </c>
      <c r="H31" s="128">
        <v>750</v>
      </c>
      <c r="I31" s="129">
        <v>0</v>
      </c>
      <c r="J31" s="130" t="e">
        <f>#REF!-#REF!</f>
        <v>#REF!</v>
      </c>
      <c r="K31" s="131">
        <v>33323</v>
      </c>
      <c r="L31" s="125" t="s">
        <v>26</v>
      </c>
      <c r="M31" s="123">
        <v>62</v>
      </c>
    </row>
    <row r="32" spans="1:13" s="123" customFormat="1" ht="51.75" thickBot="1" x14ac:dyDescent="0.3">
      <c r="A32" s="124">
        <v>163575</v>
      </c>
      <c r="B32" s="124">
        <v>163586</v>
      </c>
      <c r="C32" s="125">
        <v>700254</v>
      </c>
      <c r="D32" s="125">
        <v>700265</v>
      </c>
      <c r="E32" s="126" t="s">
        <v>57</v>
      </c>
      <c r="F32" s="126" t="s">
        <v>58</v>
      </c>
      <c r="G32" s="127" t="s">
        <v>124</v>
      </c>
      <c r="H32" s="128">
        <v>580</v>
      </c>
      <c r="I32" s="129">
        <v>0</v>
      </c>
      <c r="J32" s="130" t="e">
        <f>#REF!-#REF!</f>
        <v>#REF!</v>
      </c>
      <c r="K32" s="131">
        <v>33324</v>
      </c>
      <c r="L32" s="125" t="s">
        <v>26</v>
      </c>
      <c r="M32" s="123">
        <v>22</v>
      </c>
    </row>
    <row r="33" spans="1:13" s="123" customFormat="1" ht="39" thickBot="1" x14ac:dyDescent="0.3">
      <c r="A33" s="124">
        <v>163590</v>
      </c>
      <c r="B33" s="124">
        <v>163601</v>
      </c>
      <c r="C33" s="125">
        <v>700276</v>
      </c>
      <c r="D33" s="125">
        <v>700280</v>
      </c>
      <c r="E33" s="126" t="s">
        <v>59</v>
      </c>
      <c r="F33" s="126" t="s">
        <v>60</v>
      </c>
      <c r="G33" s="127" t="s">
        <v>124</v>
      </c>
      <c r="H33" s="128">
        <v>320</v>
      </c>
      <c r="I33" s="129">
        <v>0</v>
      </c>
      <c r="J33" s="130" t="e">
        <f>#REF!-#REF!</f>
        <v>#REF!</v>
      </c>
      <c r="K33" s="131">
        <v>33325</v>
      </c>
      <c r="L33" s="125" t="s">
        <v>26</v>
      </c>
      <c r="M33" s="123">
        <v>2993</v>
      </c>
    </row>
    <row r="34" spans="1:13" s="123" customFormat="1" ht="39" thickBot="1" x14ac:dyDescent="0.3">
      <c r="A34" s="124">
        <v>163612</v>
      </c>
      <c r="B34" s="124">
        <v>163623</v>
      </c>
      <c r="C34" s="125">
        <v>700291</v>
      </c>
      <c r="D34" s="125">
        <v>700302</v>
      </c>
      <c r="E34" s="126" t="s">
        <v>61</v>
      </c>
      <c r="F34" s="126" t="s">
        <v>62</v>
      </c>
      <c r="G34" s="127" t="s">
        <v>124</v>
      </c>
      <c r="H34" s="128">
        <v>220</v>
      </c>
      <c r="I34" s="129">
        <v>0</v>
      </c>
      <c r="J34" s="130" t="e">
        <f>#REF!-#REF!</f>
        <v>#REF!</v>
      </c>
      <c r="K34" s="131">
        <v>33326</v>
      </c>
      <c r="L34" s="125" t="s">
        <v>26</v>
      </c>
      <c r="M34" s="123">
        <v>190</v>
      </c>
    </row>
    <row r="35" spans="1:13" s="123" customFormat="1" ht="51.75" thickBot="1" x14ac:dyDescent="0.3">
      <c r="A35" s="124">
        <v>163634</v>
      </c>
      <c r="B35" s="124">
        <v>163645</v>
      </c>
      <c r="C35" s="125">
        <v>700313</v>
      </c>
      <c r="D35" s="125">
        <v>700324</v>
      </c>
      <c r="E35" s="126" t="s">
        <v>63</v>
      </c>
      <c r="F35" s="126" t="s">
        <v>64</v>
      </c>
      <c r="G35" s="127" t="s">
        <v>124</v>
      </c>
      <c r="H35" s="128">
        <v>1000</v>
      </c>
      <c r="I35" s="129">
        <v>0</v>
      </c>
      <c r="J35" s="130" t="e">
        <f>#REF!-#REF!</f>
        <v>#REF!</v>
      </c>
      <c r="K35" s="131">
        <v>33327</v>
      </c>
      <c r="L35" s="125" t="s">
        <v>26</v>
      </c>
      <c r="M35" s="123">
        <v>18</v>
      </c>
    </row>
    <row r="36" spans="1:13" s="106" customFormat="1" ht="26.25" thickBot="1" x14ac:dyDescent="0.3">
      <c r="A36" s="81">
        <v>163656</v>
      </c>
      <c r="B36" s="81">
        <v>163660</v>
      </c>
      <c r="C36" s="99">
        <v>700335</v>
      </c>
      <c r="D36" s="99">
        <v>700346</v>
      </c>
      <c r="E36" s="100" t="s">
        <v>65</v>
      </c>
      <c r="F36" s="100" t="s">
        <v>66</v>
      </c>
      <c r="G36" s="101" t="s">
        <v>124</v>
      </c>
      <c r="H36" s="102">
        <v>270</v>
      </c>
      <c r="I36" s="103">
        <v>0</v>
      </c>
      <c r="J36" s="104" t="e">
        <f>#REF!-#REF!</f>
        <v>#REF!</v>
      </c>
      <c r="K36" s="105">
        <v>33328</v>
      </c>
      <c r="L36" s="99" t="s">
        <v>67</v>
      </c>
      <c r="M36" s="106">
        <v>1254</v>
      </c>
    </row>
    <row r="37" spans="1:13" s="60" customFormat="1" ht="51.75" thickBot="1" x14ac:dyDescent="0.3">
      <c r="A37" s="52">
        <v>163671</v>
      </c>
      <c r="B37" s="52">
        <v>163682</v>
      </c>
      <c r="C37" s="53">
        <v>700350</v>
      </c>
      <c r="D37" s="53">
        <v>700361</v>
      </c>
      <c r="E37" s="54" t="s">
        <v>68</v>
      </c>
      <c r="F37" s="54" t="s">
        <v>69</v>
      </c>
      <c r="G37" s="55" t="s">
        <v>124</v>
      </c>
      <c r="H37" s="56">
        <v>260</v>
      </c>
      <c r="I37" s="57">
        <v>0</v>
      </c>
      <c r="J37" s="58" t="e">
        <f>#REF!-#REF!</f>
        <v>#REF!</v>
      </c>
      <c r="K37" s="59">
        <v>33329</v>
      </c>
      <c r="L37" s="53" t="s">
        <v>26</v>
      </c>
      <c r="M37" s="60">
        <v>2788</v>
      </c>
    </row>
    <row r="38" spans="1:13" s="106" customFormat="1" ht="26.25" thickBot="1" x14ac:dyDescent="0.3">
      <c r="A38" s="81">
        <v>163693</v>
      </c>
      <c r="B38" s="81">
        <v>163704</v>
      </c>
      <c r="C38" s="99" t="s">
        <v>150</v>
      </c>
      <c r="D38" s="99" t="s">
        <v>151</v>
      </c>
      <c r="E38" s="100" t="s">
        <v>70</v>
      </c>
      <c r="F38" s="100" t="s">
        <v>71</v>
      </c>
      <c r="G38" s="101" t="s">
        <v>124</v>
      </c>
      <c r="H38" s="102">
        <v>150</v>
      </c>
      <c r="I38" s="103">
        <v>0</v>
      </c>
      <c r="J38" s="104" t="e">
        <f>#REF!-#REF!</f>
        <v>#REF!</v>
      </c>
      <c r="K38" s="105">
        <v>33330</v>
      </c>
      <c r="L38" s="99" t="s">
        <v>26</v>
      </c>
      <c r="M38" s="106" t="s">
        <v>152</v>
      </c>
    </row>
    <row r="39" spans="1:13" s="60" customFormat="1" ht="51.75" thickBot="1" x14ac:dyDescent="0.3">
      <c r="A39" s="52">
        <v>163715</v>
      </c>
      <c r="B39" s="52">
        <v>163726</v>
      </c>
      <c r="C39" s="53" t="s">
        <v>153</v>
      </c>
      <c r="D39" s="53" t="s">
        <v>154</v>
      </c>
      <c r="E39" s="54" t="s">
        <v>72</v>
      </c>
      <c r="F39" s="54" t="s">
        <v>73</v>
      </c>
      <c r="G39" s="55" t="s">
        <v>124</v>
      </c>
      <c r="H39" s="56">
        <v>30</v>
      </c>
      <c r="I39" s="57">
        <v>0</v>
      </c>
      <c r="J39" s="58" t="e">
        <f>#REF!-#REF!</f>
        <v>#REF!</v>
      </c>
      <c r="K39" s="59">
        <v>33331</v>
      </c>
      <c r="L39" s="53" t="s">
        <v>26</v>
      </c>
      <c r="M39" s="60" t="s">
        <v>152</v>
      </c>
    </row>
    <row r="40" spans="1:13" s="106" customFormat="1" ht="64.5" thickBot="1" x14ac:dyDescent="0.3">
      <c r="A40" s="81">
        <v>163730</v>
      </c>
      <c r="B40" s="81">
        <v>163741</v>
      </c>
      <c r="C40" s="99">
        <v>700372</v>
      </c>
      <c r="D40" s="99">
        <v>700383</v>
      </c>
      <c r="E40" s="100" t="s">
        <v>155</v>
      </c>
      <c r="F40" s="100" t="s">
        <v>156</v>
      </c>
      <c r="G40" s="101" t="s">
        <v>124</v>
      </c>
      <c r="H40" s="102">
        <v>330</v>
      </c>
      <c r="I40" s="103">
        <v>0</v>
      </c>
      <c r="J40" s="104" t="e">
        <f>#REF!-#REF!</f>
        <v>#REF!</v>
      </c>
      <c r="K40" s="105">
        <v>33332</v>
      </c>
      <c r="L40" s="99" t="s">
        <v>26</v>
      </c>
      <c r="M40" s="106">
        <v>3392</v>
      </c>
    </row>
    <row r="41" spans="1:13" s="106" customFormat="1" ht="64.5" thickBot="1" x14ac:dyDescent="0.3">
      <c r="A41" s="81">
        <v>163752</v>
      </c>
      <c r="B41" s="81">
        <v>163763</v>
      </c>
      <c r="C41" s="99">
        <v>700394</v>
      </c>
      <c r="D41" s="99">
        <v>700405</v>
      </c>
      <c r="E41" s="100" t="s">
        <v>157</v>
      </c>
      <c r="F41" s="100" t="s">
        <v>158</v>
      </c>
      <c r="G41" s="101" t="s">
        <v>124</v>
      </c>
      <c r="H41" s="102">
        <v>350</v>
      </c>
      <c r="I41" s="103">
        <v>0</v>
      </c>
      <c r="J41" s="104" t="e">
        <f>#REF!-#REF!</f>
        <v>#REF!</v>
      </c>
      <c r="K41" s="105">
        <v>33333</v>
      </c>
      <c r="L41" s="99" t="s">
        <v>26</v>
      </c>
      <c r="M41" s="106">
        <v>443</v>
      </c>
    </row>
    <row r="42" spans="1:13" s="60" customFormat="1" ht="39" thickBot="1" x14ac:dyDescent="0.3">
      <c r="A42" s="52">
        <v>163774</v>
      </c>
      <c r="B42" s="52">
        <v>163785</v>
      </c>
      <c r="C42" s="53">
        <v>700416</v>
      </c>
      <c r="D42" s="53">
        <v>700420</v>
      </c>
      <c r="E42" s="54" t="s">
        <v>74</v>
      </c>
      <c r="F42" s="54" t="s">
        <v>75</v>
      </c>
      <c r="G42" s="55" t="s">
        <v>124</v>
      </c>
      <c r="H42" s="56">
        <v>140</v>
      </c>
      <c r="I42" s="57">
        <v>0</v>
      </c>
      <c r="J42" s="58" t="e">
        <f>#REF!-#REF!</f>
        <v>#REF!</v>
      </c>
      <c r="K42" s="59">
        <v>33334</v>
      </c>
      <c r="L42" s="53" t="s">
        <v>26</v>
      </c>
      <c r="M42" s="60">
        <v>13527</v>
      </c>
    </row>
    <row r="43" spans="1:13" s="60" customFormat="1" ht="51.75" thickBot="1" x14ac:dyDescent="0.3">
      <c r="A43" s="52">
        <v>163796</v>
      </c>
      <c r="B43" s="52">
        <v>163800</v>
      </c>
      <c r="C43" s="53">
        <v>700431</v>
      </c>
      <c r="D43" s="53">
        <v>700442</v>
      </c>
      <c r="E43" s="54" t="s">
        <v>76</v>
      </c>
      <c r="F43" s="54" t="s">
        <v>77</v>
      </c>
      <c r="G43" s="55" t="s">
        <v>124</v>
      </c>
      <c r="H43" s="56">
        <v>225</v>
      </c>
      <c r="I43" s="57">
        <v>0</v>
      </c>
      <c r="J43" s="58" t="e">
        <f>#REF!-#REF!</f>
        <v>#REF!</v>
      </c>
      <c r="K43" s="59">
        <v>33335</v>
      </c>
      <c r="L43" s="53" t="s">
        <v>26</v>
      </c>
      <c r="M43" s="60">
        <v>4791</v>
      </c>
    </row>
    <row r="44" spans="1:13" s="106" customFormat="1" ht="51.75" thickBot="1" x14ac:dyDescent="0.3">
      <c r="A44" s="81">
        <v>163811</v>
      </c>
      <c r="B44" s="81">
        <v>163822</v>
      </c>
      <c r="C44" s="99">
        <v>700453</v>
      </c>
      <c r="D44" s="99">
        <v>700464</v>
      </c>
      <c r="E44" s="100" t="s">
        <v>78</v>
      </c>
      <c r="F44" s="100" t="s">
        <v>79</v>
      </c>
      <c r="G44" s="101" t="s">
        <v>124</v>
      </c>
      <c r="H44" s="102">
        <v>500</v>
      </c>
      <c r="I44" s="103">
        <v>0</v>
      </c>
      <c r="J44" s="104" t="e">
        <f>#REF!-#REF!</f>
        <v>#REF!</v>
      </c>
      <c r="K44" s="105">
        <v>33336</v>
      </c>
      <c r="L44" s="99" t="s">
        <v>26</v>
      </c>
      <c r="M44" s="106">
        <v>490</v>
      </c>
    </row>
    <row r="45" spans="1:13" s="106" customFormat="1" ht="51.75" thickBot="1" x14ac:dyDescent="0.3">
      <c r="A45" s="81">
        <v>163833</v>
      </c>
      <c r="B45" s="81">
        <v>163844</v>
      </c>
      <c r="C45" s="99">
        <v>700475</v>
      </c>
      <c r="D45" s="99">
        <v>700486</v>
      </c>
      <c r="E45" s="100" t="s">
        <v>80</v>
      </c>
      <c r="F45" s="100" t="s">
        <v>81</v>
      </c>
      <c r="G45" s="101" t="s">
        <v>124</v>
      </c>
      <c r="H45" s="102">
        <v>700</v>
      </c>
      <c r="I45" s="103">
        <v>0</v>
      </c>
      <c r="J45" s="104" t="e">
        <f>#REF!-#REF!</f>
        <v>#REF!</v>
      </c>
      <c r="K45" s="105">
        <v>33337</v>
      </c>
      <c r="L45" s="99" t="s">
        <v>26</v>
      </c>
      <c r="M45" s="106">
        <v>0</v>
      </c>
    </row>
    <row r="46" spans="1:13" s="60" customFormat="1" ht="39" thickBot="1" x14ac:dyDescent="0.3">
      <c r="A46" s="52">
        <v>163855</v>
      </c>
      <c r="B46" s="52">
        <v>163866</v>
      </c>
      <c r="C46" s="53">
        <v>700490</v>
      </c>
      <c r="D46" s="53">
        <v>700501</v>
      </c>
      <c r="E46" s="54" t="s">
        <v>82</v>
      </c>
      <c r="F46" s="54" t="s">
        <v>83</v>
      </c>
      <c r="G46" s="55" t="s">
        <v>124</v>
      </c>
      <c r="H46" s="56">
        <v>140</v>
      </c>
      <c r="I46" s="57">
        <v>0</v>
      </c>
      <c r="J46" s="58" t="e">
        <f>#REF!-#REF!</f>
        <v>#REF!</v>
      </c>
      <c r="K46" s="59">
        <v>33338</v>
      </c>
      <c r="L46" s="53" t="s">
        <v>26</v>
      </c>
      <c r="M46" s="60">
        <v>1440</v>
      </c>
    </row>
    <row r="47" spans="1:13" s="60" customFormat="1" ht="64.5" thickBot="1" x14ac:dyDescent="0.3">
      <c r="A47" s="52">
        <v>163870</v>
      </c>
      <c r="B47" s="52">
        <v>163881</v>
      </c>
      <c r="C47" s="53">
        <v>700512</v>
      </c>
      <c r="D47" s="53">
        <v>700523</v>
      </c>
      <c r="E47" s="54" t="s">
        <v>84</v>
      </c>
      <c r="F47" s="54" t="s">
        <v>85</v>
      </c>
      <c r="G47" s="55" t="s">
        <v>124</v>
      </c>
      <c r="H47" s="56">
        <v>400</v>
      </c>
      <c r="I47" s="57">
        <v>0</v>
      </c>
      <c r="J47" s="58" t="e">
        <f>#REF!-#REF!</f>
        <v>#REF!</v>
      </c>
      <c r="K47" s="59">
        <v>33339</v>
      </c>
      <c r="L47" s="53" t="s">
        <v>26</v>
      </c>
      <c r="M47" s="60">
        <v>10</v>
      </c>
    </row>
    <row r="48" spans="1:13" s="77" customFormat="1" ht="52.5" thickBot="1" x14ac:dyDescent="0.3">
      <c r="A48" s="69">
        <v>163892</v>
      </c>
      <c r="B48" s="69">
        <v>163903</v>
      </c>
      <c r="C48" s="78">
        <v>738091</v>
      </c>
      <c r="D48" s="78">
        <v>738102</v>
      </c>
      <c r="E48" s="70" t="s">
        <v>86</v>
      </c>
      <c r="F48" s="79" t="s">
        <v>87</v>
      </c>
      <c r="G48" s="72" t="s">
        <v>124</v>
      </c>
      <c r="H48" s="73">
        <v>230</v>
      </c>
      <c r="I48" s="74">
        <v>0</v>
      </c>
      <c r="J48" s="75" t="e">
        <f>#REF!-#REF!</f>
        <v>#REF!</v>
      </c>
      <c r="K48" s="76">
        <v>33501</v>
      </c>
      <c r="L48" s="70" t="s">
        <v>26</v>
      </c>
      <c r="M48" s="321">
        <v>746</v>
      </c>
    </row>
    <row r="49" spans="1:13" s="77" customFormat="1" ht="52.5" thickBot="1" x14ac:dyDescent="0.3">
      <c r="A49" s="69">
        <v>163914</v>
      </c>
      <c r="B49" s="69">
        <v>163925</v>
      </c>
      <c r="C49" s="78">
        <v>738113</v>
      </c>
      <c r="D49" s="78">
        <v>738124</v>
      </c>
      <c r="E49" s="70" t="s">
        <v>88</v>
      </c>
      <c r="F49" s="79" t="s">
        <v>89</v>
      </c>
      <c r="G49" s="72" t="s">
        <v>124</v>
      </c>
      <c r="H49" s="73">
        <v>230</v>
      </c>
      <c r="I49" s="74">
        <v>0</v>
      </c>
      <c r="J49" s="75" t="e">
        <f>#REF!-#REF!</f>
        <v>#REF!</v>
      </c>
      <c r="K49" s="76">
        <v>33502</v>
      </c>
      <c r="L49" s="70" t="s">
        <v>26</v>
      </c>
      <c r="M49" s="321"/>
    </row>
    <row r="50" spans="1:13" s="60" customFormat="1" ht="64.5" thickBot="1" x14ac:dyDescent="0.3">
      <c r="A50" s="52">
        <v>163936</v>
      </c>
      <c r="B50" s="52">
        <v>163940</v>
      </c>
      <c r="C50" s="61">
        <v>693954</v>
      </c>
      <c r="D50" s="61">
        <v>693965</v>
      </c>
      <c r="E50" s="53" t="s">
        <v>90</v>
      </c>
      <c r="F50" s="53" t="s">
        <v>91</v>
      </c>
      <c r="G50" s="55" t="s">
        <v>124</v>
      </c>
      <c r="H50" s="56">
        <v>260</v>
      </c>
      <c r="I50" s="57">
        <v>0</v>
      </c>
      <c r="J50" s="58" t="e">
        <f>#REF!-#REF!</f>
        <v>#REF!</v>
      </c>
      <c r="K50" s="59">
        <v>33503</v>
      </c>
      <c r="L50" s="53" t="s">
        <v>26</v>
      </c>
      <c r="M50" s="60">
        <v>565</v>
      </c>
    </row>
    <row r="51" spans="1:13" s="60" customFormat="1" ht="51.75" thickBot="1" x14ac:dyDescent="0.3">
      <c r="A51" s="52">
        <v>163951</v>
      </c>
      <c r="B51" s="52">
        <v>163962</v>
      </c>
      <c r="C51" s="61">
        <v>693976</v>
      </c>
      <c r="D51" s="61">
        <v>693980</v>
      </c>
      <c r="E51" s="53" t="s">
        <v>92</v>
      </c>
      <c r="F51" s="53" t="s">
        <v>93</v>
      </c>
      <c r="G51" s="55" t="s">
        <v>124</v>
      </c>
      <c r="H51" s="56">
        <v>290</v>
      </c>
      <c r="I51" s="57">
        <v>0</v>
      </c>
      <c r="J51" s="58" t="e">
        <f>#REF!-#REF!</f>
        <v>#REF!</v>
      </c>
      <c r="K51" s="59">
        <v>33504</v>
      </c>
      <c r="L51" s="53" t="s">
        <v>26</v>
      </c>
      <c r="M51" s="60">
        <v>711</v>
      </c>
    </row>
    <row r="52" spans="1:13" s="60" customFormat="1" ht="65.25" thickBot="1" x14ac:dyDescent="0.3">
      <c r="A52" s="52">
        <v>163973</v>
      </c>
      <c r="B52" s="52">
        <v>163984</v>
      </c>
      <c r="C52" s="61">
        <v>693991</v>
      </c>
      <c r="D52" s="61">
        <v>694002</v>
      </c>
      <c r="E52" s="53" t="s">
        <v>94</v>
      </c>
      <c r="F52" s="62" t="s">
        <v>95</v>
      </c>
      <c r="G52" s="55" t="s">
        <v>124</v>
      </c>
      <c r="H52" s="56">
        <v>485</v>
      </c>
      <c r="I52" s="57">
        <v>0</v>
      </c>
      <c r="J52" s="58" t="e">
        <f>#REF!-#REF!</f>
        <v>#REF!</v>
      </c>
      <c r="K52" s="59">
        <v>33505</v>
      </c>
      <c r="L52" s="53" t="s">
        <v>26</v>
      </c>
      <c r="M52" s="60">
        <v>0</v>
      </c>
    </row>
    <row r="53" spans="1:13" s="60" customFormat="1" ht="15.75" thickBot="1" x14ac:dyDescent="0.3">
      <c r="A53" s="52">
        <v>163995</v>
      </c>
      <c r="B53" s="52">
        <v>164006</v>
      </c>
      <c r="C53" s="53">
        <v>700534</v>
      </c>
      <c r="D53" s="53">
        <v>700545</v>
      </c>
      <c r="E53" s="54" t="s">
        <v>96</v>
      </c>
      <c r="F53" s="54" t="s">
        <v>97</v>
      </c>
      <c r="G53" s="55" t="s">
        <v>124</v>
      </c>
      <c r="H53" s="56">
        <v>300</v>
      </c>
      <c r="I53" s="57">
        <v>0</v>
      </c>
      <c r="J53" s="58" t="e">
        <f>#REF!-#REF!</f>
        <v>#REF!</v>
      </c>
      <c r="K53" s="59">
        <v>33340</v>
      </c>
      <c r="L53" s="53" t="s">
        <v>26</v>
      </c>
      <c r="M53" s="60">
        <v>52</v>
      </c>
    </row>
    <row r="54" spans="1:13" s="60" customFormat="1" ht="51.75" thickBot="1" x14ac:dyDescent="0.3">
      <c r="A54" s="52">
        <v>164010</v>
      </c>
      <c r="B54" s="52">
        <v>164021</v>
      </c>
      <c r="C54" s="53">
        <v>700556</v>
      </c>
      <c r="D54" s="53">
        <v>700560</v>
      </c>
      <c r="E54" s="54" t="s">
        <v>98</v>
      </c>
      <c r="F54" s="54" t="s">
        <v>99</v>
      </c>
      <c r="G54" s="55" t="s">
        <v>124</v>
      </c>
      <c r="H54" s="56">
        <v>200</v>
      </c>
      <c r="I54" s="57">
        <v>0</v>
      </c>
      <c r="J54" s="58" t="e">
        <f>#REF!-#REF!</f>
        <v>#REF!</v>
      </c>
      <c r="K54" s="59">
        <v>33341</v>
      </c>
      <c r="L54" s="53" t="s">
        <v>26</v>
      </c>
      <c r="M54" s="60">
        <v>228</v>
      </c>
    </row>
    <row r="55" spans="1:13" s="60" customFormat="1" ht="51.75" thickBot="1" x14ac:dyDescent="0.3">
      <c r="A55" s="52">
        <v>164032</v>
      </c>
      <c r="B55" s="52">
        <v>164043</v>
      </c>
      <c r="C55" s="53">
        <v>700571</v>
      </c>
      <c r="D55" s="53">
        <v>700582</v>
      </c>
      <c r="E55" s="54" t="s">
        <v>100</v>
      </c>
      <c r="F55" s="54" t="s">
        <v>101</v>
      </c>
      <c r="G55" s="55" t="s">
        <v>124</v>
      </c>
      <c r="H55" s="56">
        <v>65</v>
      </c>
      <c r="I55" s="57">
        <v>0</v>
      </c>
      <c r="J55" s="58" t="e">
        <f>#REF!-#REF!</f>
        <v>#REF!</v>
      </c>
      <c r="K55" s="59">
        <v>33342</v>
      </c>
      <c r="L55" s="53" t="s">
        <v>26</v>
      </c>
      <c r="M55" s="60">
        <v>2640</v>
      </c>
    </row>
    <row r="56" spans="1:13" s="141" customFormat="1" ht="51.75" thickBot="1" x14ac:dyDescent="0.3">
      <c r="A56" s="132">
        <v>164054</v>
      </c>
      <c r="B56" s="132">
        <v>164065</v>
      </c>
      <c r="C56" s="140">
        <v>700932</v>
      </c>
      <c r="D56" s="140">
        <v>700943</v>
      </c>
      <c r="E56" s="142" t="s">
        <v>102</v>
      </c>
      <c r="F56" s="142" t="s">
        <v>103</v>
      </c>
      <c r="G56" s="143" t="s">
        <v>124</v>
      </c>
      <c r="H56" s="144">
        <v>300</v>
      </c>
      <c r="I56" s="145">
        <v>0</v>
      </c>
      <c r="J56" s="138" t="e">
        <f>#REF!-#REF!</f>
        <v>#REF!</v>
      </c>
      <c r="K56" s="150"/>
      <c r="L56" s="140" t="s">
        <v>26</v>
      </c>
      <c r="M56" s="141">
        <v>79</v>
      </c>
    </row>
    <row r="57" spans="1:13" s="141" customFormat="1" ht="51.75" thickBot="1" x14ac:dyDescent="0.3">
      <c r="A57" s="132">
        <v>164076</v>
      </c>
      <c r="B57" s="132">
        <v>164080</v>
      </c>
      <c r="C57" s="140">
        <v>700954</v>
      </c>
      <c r="D57" s="140">
        <v>700965</v>
      </c>
      <c r="E57" s="142" t="s">
        <v>104</v>
      </c>
      <c r="F57" s="142" t="s">
        <v>105</v>
      </c>
      <c r="G57" s="143" t="s">
        <v>124</v>
      </c>
      <c r="H57" s="144">
        <v>100</v>
      </c>
      <c r="I57" s="145">
        <v>0</v>
      </c>
      <c r="J57" s="138" t="e">
        <f>#REF!-#REF!</f>
        <v>#REF!</v>
      </c>
      <c r="K57" s="150"/>
      <c r="L57" s="140"/>
      <c r="M57" s="141">
        <v>109</v>
      </c>
    </row>
  </sheetData>
  <mergeCells count="1">
    <mergeCell ref="M48:M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A14"/>
  <sheetViews>
    <sheetView tabSelected="1" view="pageBreakPreview" topLeftCell="B1" zoomScale="80" zoomScaleNormal="70" zoomScaleSheetLayoutView="80" workbookViewId="0">
      <selection activeCell="H8" sqref="H8"/>
    </sheetView>
  </sheetViews>
  <sheetFormatPr baseColWidth="10" defaultColWidth="9.140625" defaultRowHeight="15" x14ac:dyDescent="0.25"/>
  <cols>
    <col min="1" max="1" width="7.28515625" customWidth="1"/>
    <col min="2" max="2" width="8.5703125" customWidth="1"/>
    <col min="3" max="3" width="10" customWidth="1"/>
    <col min="4" max="5" width="26.85546875" style="1" customWidth="1"/>
    <col min="8" max="8" width="9.140625" style="2"/>
    <col min="11" max="11" width="7.42578125" customWidth="1"/>
    <col min="12" max="12" width="8.5703125" customWidth="1"/>
    <col min="13" max="13" width="8.5703125" style="82" customWidth="1"/>
    <col min="14" max="14" width="23" style="82" customWidth="1"/>
    <col min="15" max="16" width="26.85546875" style="83" customWidth="1"/>
    <col min="17" max="18" width="9" customWidth="1"/>
    <col min="19" max="19" width="9.140625" style="2"/>
    <col min="20" max="20" width="9.140625" style="29"/>
    <col min="21" max="21" width="10.42578125" style="29" customWidth="1"/>
    <col min="24" max="24" width="16.7109375" bestFit="1" customWidth="1"/>
    <col min="25" max="25" width="15" style="90" bestFit="1" customWidth="1"/>
    <col min="26" max="26" width="22.85546875" bestFit="1" customWidth="1"/>
  </cols>
  <sheetData>
    <row r="1" spans="1:27" s="240" customFormat="1" ht="75.75" thickBot="1" x14ac:dyDescent="0.3">
      <c r="A1" s="85" t="s">
        <v>0</v>
      </c>
      <c r="B1" s="322" t="s">
        <v>106</v>
      </c>
      <c r="C1" s="322"/>
      <c r="D1" s="89" t="s">
        <v>1</v>
      </c>
      <c r="E1" s="85" t="s">
        <v>2</v>
      </c>
      <c r="F1" s="86" t="s">
        <v>3</v>
      </c>
      <c r="G1" s="86" t="s">
        <v>4</v>
      </c>
      <c r="H1" s="87" t="s">
        <v>5</v>
      </c>
      <c r="I1" s="86" t="s">
        <v>6</v>
      </c>
      <c r="J1" s="86" t="s">
        <v>113</v>
      </c>
      <c r="K1" s="86" t="s">
        <v>9</v>
      </c>
      <c r="L1" s="89" t="s">
        <v>10</v>
      </c>
      <c r="M1" s="85" t="s">
        <v>179</v>
      </c>
      <c r="N1" s="304" t="s">
        <v>190</v>
      </c>
      <c r="O1" s="6" t="s">
        <v>178</v>
      </c>
      <c r="P1" s="6" t="s">
        <v>177</v>
      </c>
      <c r="Q1" s="23" t="s">
        <v>107</v>
      </c>
      <c r="R1" s="6" t="s">
        <v>108</v>
      </c>
      <c r="S1" s="7" t="s">
        <v>109</v>
      </c>
      <c r="T1" s="27" t="s">
        <v>110</v>
      </c>
      <c r="U1" s="27" t="s">
        <v>114</v>
      </c>
      <c r="V1" s="94"/>
      <c r="W1" s="94"/>
      <c r="X1" s="95"/>
      <c r="Y1" s="95"/>
      <c r="Z1" s="98"/>
    </row>
    <row r="2" spans="1:27" s="238" customFormat="1" ht="75" x14ac:dyDescent="0.25">
      <c r="A2" s="241" t="s">
        <v>11</v>
      </c>
      <c r="B2" s="242">
        <v>162971</v>
      </c>
      <c r="C2" s="242">
        <v>162982</v>
      </c>
      <c r="D2" s="205" t="s">
        <v>12</v>
      </c>
      <c r="E2" s="206" t="s">
        <v>13</v>
      </c>
      <c r="F2" s="242">
        <v>4257.6400000000003</v>
      </c>
      <c r="G2" s="242">
        <v>4257.6400000000003</v>
      </c>
      <c r="H2" s="152"/>
      <c r="I2" s="242"/>
      <c r="J2" s="242"/>
      <c r="K2" s="242"/>
      <c r="L2" s="243" t="s">
        <v>14</v>
      </c>
      <c r="M2" s="241" t="s">
        <v>11</v>
      </c>
      <c r="N2" s="244"/>
      <c r="O2" s="245" t="s">
        <v>12</v>
      </c>
      <c r="P2" s="245" t="s">
        <v>13</v>
      </c>
      <c r="Q2" s="179">
        <v>0</v>
      </c>
      <c r="R2" s="196">
        <v>0</v>
      </c>
      <c r="S2" s="12"/>
      <c r="T2" s="246"/>
      <c r="U2" s="246"/>
      <c r="X2" s="90"/>
      <c r="Y2" s="90"/>
      <c r="Z2" s="247"/>
    </row>
    <row r="3" spans="1:27" s="238" customFormat="1" ht="90.75" thickBot="1" x14ac:dyDescent="0.3">
      <c r="A3" s="271" t="s">
        <v>15</v>
      </c>
      <c r="B3" s="154">
        <v>162993</v>
      </c>
      <c r="C3" s="154">
        <v>163004</v>
      </c>
      <c r="D3" s="248" t="s">
        <v>122</v>
      </c>
      <c r="E3" s="249" t="s">
        <v>123</v>
      </c>
      <c r="F3" s="250">
        <v>82.08</v>
      </c>
      <c r="G3" s="250">
        <v>82.08</v>
      </c>
      <c r="H3" s="272"/>
      <c r="I3" s="273"/>
      <c r="J3" s="274"/>
      <c r="K3" s="275"/>
      <c r="L3" s="276" t="s">
        <v>14</v>
      </c>
      <c r="M3" s="271" t="s">
        <v>15</v>
      </c>
      <c r="N3" s="271"/>
      <c r="O3" s="277" t="s">
        <v>122</v>
      </c>
      <c r="P3" s="248" t="s">
        <v>123</v>
      </c>
      <c r="Q3" s="251">
        <v>82.08</v>
      </c>
      <c r="R3" s="252">
        <v>82.08</v>
      </c>
      <c r="S3" s="272"/>
      <c r="T3" s="273"/>
      <c r="U3" s="274"/>
      <c r="X3" s="90"/>
      <c r="Y3" s="90"/>
      <c r="Z3" s="247"/>
    </row>
    <row r="4" spans="1:27" s="238" customFormat="1" ht="45.75" thickBot="1" x14ac:dyDescent="0.3">
      <c r="A4" s="271"/>
      <c r="B4" s="154"/>
      <c r="C4" s="154"/>
      <c r="D4" s="248"/>
      <c r="E4" s="253"/>
      <c r="F4" s="250"/>
      <c r="G4" s="250"/>
      <c r="H4" s="250"/>
      <c r="I4" s="250"/>
      <c r="J4" s="250"/>
      <c r="K4" s="252"/>
      <c r="L4" s="254"/>
      <c r="M4" s="284" t="s">
        <v>15</v>
      </c>
      <c r="N4" s="283" t="s">
        <v>191</v>
      </c>
      <c r="O4" s="278" t="s">
        <v>170</v>
      </c>
      <c r="P4" s="279" t="s">
        <v>175</v>
      </c>
      <c r="Q4" s="119">
        <v>82.08</v>
      </c>
      <c r="R4" s="120">
        <v>82.08</v>
      </c>
      <c r="S4" s="280"/>
      <c r="T4" s="281"/>
      <c r="U4" s="282"/>
      <c r="Y4" s="90"/>
      <c r="Z4" s="247"/>
      <c r="AA4" s="255"/>
    </row>
    <row r="5" spans="1:27" s="238" customFormat="1" ht="75.75" thickBot="1" x14ac:dyDescent="0.3">
      <c r="A5" s="256" t="s">
        <v>16</v>
      </c>
      <c r="B5" s="257">
        <v>163015</v>
      </c>
      <c r="C5" s="257">
        <v>163026</v>
      </c>
      <c r="D5" s="207" t="s">
        <v>17</v>
      </c>
      <c r="E5" s="208" t="s">
        <v>18</v>
      </c>
      <c r="F5" s="258">
        <v>2302.33</v>
      </c>
      <c r="G5" s="257">
        <v>2302.33</v>
      </c>
      <c r="H5" s="151">
        <v>0.1</v>
      </c>
      <c r="I5" s="257">
        <v>230.23000000000002</v>
      </c>
      <c r="J5" s="257">
        <v>2532.56</v>
      </c>
      <c r="K5" s="257">
        <v>33201</v>
      </c>
      <c r="L5" s="207" t="s">
        <v>19</v>
      </c>
      <c r="M5" s="256" t="s">
        <v>16</v>
      </c>
      <c r="N5" s="258"/>
      <c r="O5" s="259" t="s">
        <v>17</v>
      </c>
      <c r="P5" s="259" t="s">
        <v>18</v>
      </c>
      <c r="Q5" s="119">
        <v>1800</v>
      </c>
      <c r="R5" s="120">
        <v>1800</v>
      </c>
      <c r="S5" s="11">
        <v>0.1</v>
      </c>
      <c r="T5" s="28">
        <f>U5-R5</f>
        <v>180</v>
      </c>
      <c r="U5" s="28">
        <f>ROUNDDOWN(R5*(1+S5),2)</f>
        <v>1980</v>
      </c>
      <c r="X5" s="90"/>
      <c r="Y5" s="90"/>
      <c r="Z5" s="247"/>
    </row>
    <row r="6" spans="1:27" s="238" customFormat="1" ht="60" x14ac:dyDescent="0.25">
      <c r="A6" s="256" t="s">
        <v>16</v>
      </c>
      <c r="B6" s="250">
        <v>163030</v>
      </c>
      <c r="C6" s="250">
        <v>163041</v>
      </c>
      <c r="D6" s="209" t="s">
        <v>20</v>
      </c>
      <c r="E6" s="210" t="s">
        <v>21</v>
      </c>
      <c r="F6" s="250">
        <v>260.26</v>
      </c>
      <c r="G6" s="250">
        <v>260.26</v>
      </c>
      <c r="H6" s="11">
        <v>0.1</v>
      </c>
      <c r="I6" s="250">
        <v>26.019999999999982</v>
      </c>
      <c r="J6" s="250">
        <v>286.27999999999997</v>
      </c>
      <c r="K6" s="250">
        <v>33202</v>
      </c>
      <c r="L6" s="254" t="s">
        <v>22</v>
      </c>
      <c r="M6" s="256" t="s">
        <v>16</v>
      </c>
      <c r="N6" s="260"/>
      <c r="O6" s="261" t="s">
        <v>20</v>
      </c>
      <c r="P6" s="261" t="s">
        <v>21</v>
      </c>
      <c r="Q6" s="256">
        <v>260.26</v>
      </c>
      <c r="R6" s="250">
        <v>260.26</v>
      </c>
      <c r="S6" s="11">
        <v>0.1</v>
      </c>
      <c r="T6" s="262">
        <v>26.026</v>
      </c>
      <c r="U6" s="262">
        <v>286.286</v>
      </c>
      <c r="X6" s="90"/>
      <c r="Y6" s="90"/>
      <c r="Z6" s="247"/>
    </row>
    <row r="7" spans="1:27" s="238" customFormat="1" ht="60" x14ac:dyDescent="0.25">
      <c r="A7" s="256" t="s">
        <v>16</v>
      </c>
      <c r="B7" s="250">
        <v>163052</v>
      </c>
      <c r="C7" s="250">
        <v>163063</v>
      </c>
      <c r="D7" s="209" t="s">
        <v>23</v>
      </c>
      <c r="E7" s="211" t="s">
        <v>24</v>
      </c>
      <c r="F7" s="250">
        <v>260.26</v>
      </c>
      <c r="G7" s="250">
        <v>260.26</v>
      </c>
      <c r="H7" s="11">
        <v>0.1</v>
      </c>
      <c r="I7" s="250">
        <v>26.019999999999982</v>
      </c>
      <c r="J7" s="250">
        <v>286.27999999999997</v>
      </c>
      <c r="K7" s="250">
        <v>33203</v>
      </c>
      <c r="L7" s="254" t="s">
        <v>25</v>
      </c>
      <c r="M7" s="256" t="s">
        <v>16</v>
      </c>
      <c r="N7" s="260"/>
      <c r="O7" s="261" t="s">
        <v>23</v>
      </c>
      <c r="P7" s="261" t="s">
        <v>24</v>
      </c>
      <c r="Q7" s="256">
        <v>260.26</v>
      </c>
      <c r="R7" s="250">
        <v>260.26</v>
      </c>
      <c r="S7" s="11">
        <v>0.1</v>
      </c>
      <c r="T7" s="262">
        <v>26.026</v>
      </c>
      <c r="U7" s="262">
        <v>286.286</v>
      </c>
      <c r="X7" s="90"/>
      <c r="Y7" s="90"/>
      <c r="Z7" s="247"/>
    </row>
    <row r="8" spans="1:27" s="238" customFormat="1" ht="90" x14ac:dyDescent="0.25">
      <c r="A8" s="256" t="s">
        <v>15</v>
      </c>
      <c r="B8" s="250">
        <v>164054</v>
      </c>
      <c r="C8" s="250">
        <v>164065</v>
      </c>
      <c r="D8" s="209" t="s">
        <v>102</v>
      </c>
      <c r="E8" s="211" t="s">
        <v>103</v>
      </c>
      <c r="F8" s="250">
        <v>300.3</v>
      </c>
      <c r="G8" s="250">
        <v>300.3</v>
      </c>
      <c r="H8" s="11"/>
      <c r="I8" s="250"/>
      <c r="J8" s="250"/>
      <c r="K8" s="250"/>
      <c r="L8" s="254" t="s">
        <v>26</v>
      </c>
      <c r="M8" s="256" t="s">
        <v>15</v>
      </c>
      <c r="N8" s="260"/>
      <c r="O8" s="261" t="s">
        <v>102</v>
      </c>
      <c r="P8" s="261" t="s">
        <v>103</v>
      </c>
      <c r="Q8" s="26">
        <v>240.24</v>
      </c>
      <c r="R8" s="25">
        <f>Q8</f>
        <v>240.24</v>
      </c>
      <c r="S8" s="11"/>
      <c r="T8" s="262"/>
      <c r="U8" s="262"/>
      <c r="X8" s="90"/>
      <c r="Y8" s="90"/>
      <c r="Z8" s="247"/>
    </row>
    <row r="9" spans="1:27" s="238" customFormat="1" ht="90.75" thickBot="1" x14ac:dyDescent="0.3">
      <c r="A9" s="263" t="s">
        <v>15</v>
      </c>
      <c r="B9" s="264">
        <v>164076</v>
      </c>
      <c r="C9" s="264">
        <v>164080</v>
      </c>
      <c r="D9" s="265" t="s">
        <v>104</v>
      </c>
      <c r="E9" s="266" t="s">
        <v>105</v>
      </c>
      <c r="F9" s="264">
        <v>100.1</v>
      </c>
      <c r="G9" s="264">
        <v>100.1</v>
      </c>
      <c r="H9" s="17"/>
      <c r="I9" s="264"/>
      <c r="J9" s="264"/>
      <c r="K9" s="264"/>
      <c r="L9" s="267"/>
      <c r="M9" s="263" t="s">
        <v>15</v>
      </c>
      <c r="N9" s="268"/>
      <c r="O9" s="269" t="s">
        <v>104</v>
      </c>
      <c r="P9" s="269" t="s">
        <v>105</v>
      </c>
      <c r="Q9" s="263">
        <v>100.1</v>
      </c>
      <c r="R9" s="18">
        <f>Q9</f>
        <v>100.1</v>
      </c>
      <c r="S9" s="17"/>
      <c r="T9" s="270"/>
      <c r="U9" s="270"/>
      <c r="X9" s="90"/>
      <c r="Y9" s="90"/>
      <c r="Z9" s="247"/>
    </row>
    <row r="14" spans="1:27" ht="21" x14ac:dyDescent="0.35">
      <c r="Z14" s="171"/>
    </row>
  </sheetData>
  <autoFilter ref="Q1:Q22"/>
  <mergeCells count="1">
    <mergeCell ref="B1:C1"/>
  </mergeCells>
  <pageMargins left="0.19" right="0.22" top="0.74803149606299213" bottom="0.74803149606299213" header="0.31496062992125984" footer="0.31496062992125984"/>
  <pageSetup paperSize="9" scale="52" fitToHeight="0" orientation="landscape" r:id="rId1"/>
  <colBreaks count="2" manualBreakCount="2">
    <brk id="21" max="12" man="1"/>
    <brk id="26" max="1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C26"/>
  <sheetViews>
    <sheetView view="pageBreakPreview" zoomScale="80" zoomScaleNormal="100" zoomScaleSheetLayoutView="80" zoomScalePageLayoutView="40" workbookViewId="0">
      <selection activeCell="Q19" sqref="Q19"/>
    </sheetView>
  </sheetViews>
  <sheetFormatPr baseColWidth="10" defaultColWidth="9.140625" defaultRowHeight="15" x14ac:dyDescent="0.25"/>
  <cols>
    <col min="1" max="1" width="5.5703125" customWidth="1"/>
    <col min="2" max="2" width="8.7109375" customWidth="1"/>
    <col min="3" max="3" width="9" customWidth="1"/>
    <col min="4" max="5" width="36.28515625" style="67" customWidth="1"/>
    <col min="6" max="6" width="7.28515625" customWidth="1"/>
    <col min="7" max="10" width="7.140625" customWidth="1"/>
    <col min="11" max="12" width="7.140625" hidden="1" customWidth="1"/>
    <col min="13" max="13" width="7.140625" customWidth="1"/>
    <col min="14" max="14" width="9.5703125" customWidth="1"/>
    <col min="15" max="15" width="12.7109375" style="239" customWidth="1"/>
    <col min="16" max="16" width="15" style="82" customWidth="1"/>
    <col min="17" max="17" width="32.140625" style="82" customWidth="1"/>
    <col min="18" max="18" width="29.85546875" style="82" customWidth="1"/>
    <col min="19" max="20" width="7.140625" customWidth="1"/>
    <col min="21" max="25" width="7.140625" hidden="1" customWidth="1"/>
    <col min="26" max="26" width="0" style="35" hidden="1" customWidth="1"/>
    <col min="27" max="27" width="14.85546875" style="41" hidden="1" customWidth="1"/>
    <col min="28" max="28" width="15.85546875" style="41" hidden="1" customWidth="1"/>
    <col min="29" max="29" width="22.85546875" hidden="1" customWidth="1"/>
  </cols>
  <sheetData>
    <row r="1" spans="1:29" s="1" customFormat="1" ht="90.75" thickBot="1" x14ac:dyDescent="0.3">
      <c r="A1" s="85" t="s">
        <v>0</v>
      </c>
      <c r="B1" s="322" t="s">
        <v>106</v>
      </c>
      <c r="C1" s="322"/>
      <c r="D1" s="285" t="s">
        <v>1</v>
      </c>
      <c r="E1" s="285" t="s">
        <v>2</v>
      </c>
      <c r="F1" s="86" t="s">
        <v>3</v>
      </c>
      <c r="G1" s="86" t="s">
        <v>4</v>
      </c>
      <c r="H1" s="87" t="s">
        <v>5</v>
      </c>
      <c r="I1" s="86" t="s">
        <v>6</v>
      </c>
      <c r="J1" s="86" t="s">
        <v>113</v>
      </c>
      <c r="K1" s="87" t="s">
        <v>7</v>
      </c>
      <c r="L1" s="86" t="s">
        <v>8</v>
      </c>
      <c r="M1" s="86" t="s">
        <v>9</v>
      </c>
      <c r="N1" s="89" t="s">
        <v>10</v>
      </c>
      <c r="O1" s="316" t="s">
        <v>176</v>
      </c>
      <c r="P1" s="287" t="s">
        <v>192</v>
      </c>
      <c r="Q1" s="6" t="s">
        <v>178</v>
      </c>
      <c r="R1" s="155" t="s">
        <v>177</v>
      </c>
      <c r="S1" s="155" t="s">
        <v>107</v>
      </c>
      <c r="T1" s="6" t="s">
        <v>108</v>
      </c>
      <c r="U1" s="156" t="s">
        <v>109</v>
      </c>
      <c r="V1" s="157" t="s">
        <v>110</v>
      </c>
      <c r="W1" s="157" t="s">
        <v>114</v>
      </c>
      <c r="X1" s="156" t="s">
        <v>111</v>
      </c>
      <c r="Y1" s="158" t="s">
        <v>112</v>
      </c>
      <c r="Z1" s="64" t="s">
        <v>159</v>
      </c>
      <c r="AA1" s="65" t="s">
        <v>162</v>
      </c>
      <c r="AB1" s="65" t="s">
        <v>163</v>
      </c>
      <c r="AC1" s="66" t="s">
        <v>120</v>
      </c>
    </row>
    <row r="2" spans="1:29" ht="98.25" customHeight="1" x14ac:dyDescent="0.25">
      <c r="A2" s="13" t="s">
        <v>16</v>
      </c>
      <c r="B2" s="88">
        <v>163310</v>
      </c>
      <c r="C2" s="88">
        <v>163321</v>
      </c>
      <c r="D2" s="116" t="s">
        <v>27</v>
      </c>
      <c r="E2" s="116" t="s">
        <v>28</v>
      </c>
      <c r="F2" s="88">
        <v>150.15</v>
      </c>
      <c r="G2" s="88">
        <v>150.15</v>
      </c>
      <c r="H2" s="11">
        <v>0.2</v>
      </c>
      <c r="I2" s="88">
        <v>30.03</v>
      </c>
      <c r="J2" s="88">
        <v>180.18</v>
      </c>
      <c r="K2" s="11">
        <v>0</v>
      </c>
      <c r="L2" s="88">
        <v>0</v>
      </c>
      <c r="M2" s="88">
        <v>33311</v>
      </c>
      <c r="N2" s="21" t="s">
        <v>29</v>
      </c>
      <c r="O2" s="288" t="s">
        <v>15</v>
      </c>
      <c r="P2" s="320" t="s">
        <v>198</v>
      </c>
      <c r="Q2" s="289" t="s">
        <v>167</v>
      </c>
      <c r="R2" s="204" t="s">
        <v>182</v>
      </c>
      <c r="S2" s="180">
        <v>240</v>
      </c>
      <c r="T2" s="24">
        <f t="shared" ref="T2:T20" si="0">S2</f>
        <v>240</v>
      </c>
      <c r="U2" s="181"/>
      <c r="V2" s="182"/>
      <c r="W2" s="183"/>
      <c r="X2" s="151">
        <v>0</v>
      </c>
      <c r="Y2" s="184">
        <v>0</v>
      </c>
      <c r="Z2" s="35">
        <v>6249</v>
      </c>
      <c r="AA2" s="41">
        <f t="shared" ref="AA2:AA22" si="1">Z2*F2</f>
        <v>938287.35000000009</v>
      </c>
      <c r="AB2" s="68">
        <f>T2*(Z2/2)</f>
        <v>749880</v>
      </c>
      <c r="AC2" s="63">
        <f>AA2-AB2</f>
        <v>188407.35000000009</v>
      </c>
    </row>
    <row r="3" spans="1:29" ht="75" customHeight="1" x14ac:dyDescent="0.25">
      <c r="A3" s="13" t="s">
        <v>16</v>
      </c>
      <c r="B3" s="88">
        <v>163391</v>
      </c>
      <c r="C3" s="88">
        <v>163402</v>
      </c>
      <c r="D3" s="116" t="s">
        <v>39</v>
      </c>
      <c r="E3" s="116" t="s">
        <v>40</v>
      </c>
      <c r="F3" s="88">
        <v>260.26</v>
      </c>
      <c r="G3" s="88">
        <v>260.26</v>
      </c>
      <c r="H3" s="11">
        <v>0.2</v>
      </c>
      <c r="I3" s="88">
        <v>52.050000000000011</v>
      </c>
      <c r="J3" s="88">
        <v>312.31</v>
      </c>
      <c r="K3" s="11">
        <v>0</v>
      </c>
      <c r="L3" s="88">
        <v>0</v>
      </c>
      <c r="M3" s="88">
        <v>33315</v>
      </c>
      <c r="N3" s="21" t="s">
        <v>26</v>
      </c>
      <c r="O3" s="335" t="s">
        <v>15</v>
      </c>
      <c r="P3" s="323" t="s">
        <v>202</v>
      </c>
      <c r="Q3" s="331" t="s">
        <v>164</v>
      </c>
      <c r="R3" s="336" t="s">
        <v>183</v>
      </c>
      <c r="S3" s="337">
        <v>290</v>
      </c>
      <c r="T3" s="338">
        <f t="shared" si="0"/>
        <v>290</v>
      </c>
      <c r="U3" s="341"/>
      <c r="V3" s="344"/>
      <c r="W3" s="344"/>
      <c r="X3" s="347">
        <v>0</v>
      </c>
      <c r="Y3" s="350">
        <v>0</v>
      </c>
      <c r="Z3" s="35">
        <v>1624</v>
      </c>
      <c r="AA3" s="41">
        <f t="shared" si="1"/>
        <v>422662.24</v>
      </c>
      <c r="AB3" s="330">
        <f>(Z3+Z4+Z5+Z6+Z7+Z8+Z9+Z10+Z11)*T3</f>
        <v>14743890</v>
      </c>
      <c r="AC3" s="334">
        <f>(AA3+AA4+AA5+AA6+AA7+AA8+AA9+AA10+AA11)-AB3</f>
        <v>2425979.7100000009</v>
      </c>
    </row>
    <row r="4" spans="1:29" ht="75" x14ac:dyDescent="0.25">
      <c r="A4" s="13" t="s">
        <v>16</v>
      </c>
      <c r="B4" s="88">
        <v>163413</v>
      </c>
      <c r="C4" s="88">
        <v>163424</v>
      </c>
      <c r="D4" s="116" t="s">
        <v>41</v>
      </c>
      <c r="E4" s="116" t="s">
        <v>42</v>
      </c>
      <c r="F4" s="88">
        <v>290.29000000000002</v>
      </c>
      <c r="G4" s="88">
        <v>290.29000000000002</v>
      </c>
      <c r="H4" s="11">
        <v>0.2</v>
      </c>
      <c r="I4" s="88">
        <v>58.049999999999955</v>
      </c>
      <c r="J4" s="88">
        <v>348.34</v>
      </c>
      <c r="K4" s="11">
        <v>0</v>
      </c>
      <c r="L4" s="88">
        <v>0</v>
      </c>
      <c r="M4" s="88">
        <v>33316</v>
      </c>
      <c r="N4" s="21" t="s">
        <v>26</v>
      </c>
      <c r="O4" s="335"/>
      <c r="P4" s="324"/>
      <c r="Q4" s="332"/>
      <c r="R4" s="336"/>
      <c r="S4" s="337"/>
      <c r="T4" s="339"/>
      <c r="U4" s="342"/>
      <c r="V4" s="345"/>
      <c r="W4" s="345"/>
      <c r="X4" s="348"/>
      <c r="Y4" s="351"/>
      <c r="Z4" s="35">
        <v>34150</v>
      </c>
      <c r="AA4" s="41">
        <f t="shared" si="1"/>
        <v>9913403.5</v>
      </c>
      <c r="AB4" s="330"/>
      <c r="AC4" s="334"/>
    </row>
    <row r="5" spans="1:29" ht="75" x14ac:dyDescent="0.25">
      <c r="A5" s="13" t="s">
        <v>16</v>
      </c>
      <c r="B5" s="88">
        <v>163435</v>
      </c>
      <c r="C5" s="88">
        <v>163446</v>
      </c>
      <c r="D5" s="116" t="s">
        <v>43</v>
      </c>
      <c r="E5" s="116" t="s">
        <v>44</v>
      </c>
      <c r="F5" s="88">
        <v>485.49</v>
      </c>
      <c r="G5" s="88">
        <v>485.49</v>
      </c>
      <c r="H5" s="11">
        <v>0.2</v>
      </c>
      <c r="I5" s="88">
        <v>97.090000000000032</v>
      </c>
      <c r="J5" s="88">
        <v>582.58000000000004</v>
      </c>
      <c r="K5" s="11">
        <v>0</v>
      </c>
      <c r="L5" s="88">
        <v>0</v>
      </c>
      <c r="M5" s="88">
        <v>33317</v>
      </c>
      <c r="N5" s="21" t="s">
        <v>26</v>
      </c>
      <c r="O5" s="335"/>
      <c r="P5" s="324"/>
      <c r="Q5" s="332"/>
      <c r="R5" s="336"/>
      <c r="S5" s="337"/>
      <c r="T5" s="339"/>
      <c r="U5" s="342"/>
      <c r="V5" s="345"/>
      <c r="W5" s="345"/>
      <c r="X5" s="348"/>
      <c r="Y5" s="351"/>
      <c r="Z5" s="35">
        <f>'nb cas'!M25</f>
        <v>11816</v>
      </c>
      <c r="AA5" s="41">
        <f t="shared" si="1"/>
        <v>5736549.8399999999</v>
      </c>
      <c r="AB5" s="330"/>
      <c r="AC5" s="334"/>
    </row>
    <row r="6" spans="1:29" ht="75" x14ac:dyDescent="0.25">
      <c r="A6" s="13" t="s">
        <v>16</v>
      </c>
      <c r="B6" s="88">
        <v>163951</v>
      </c>
      <c r="C6" s="88">
        <v>163962</v>
      </c>
      <c r="D6" s="116" t="s">
        <v>92</v>
      </c>
      <c r="E6" s="116" t="s">
        <v>93</v>
      </c>
      <c r="F6" s="88">
        <v>290.29000000000002</v>
      </c>
      <c r="G6" s="88">
        <v>290.29000000000002</v>
      </c>
      <c r="H6" s="11">
        <v>0.2</v>
      </c>
      <c r="I6" s="88">
        <v>58.049999999999955</v>
      </c>
      <c r="J6" s="88">
        <v>348.34</v>
      </c>
      <c r="K6" s="11">
        <v>0</v>
      </c>
      <c r="L6" s="88">
        <v>0</v>
      </c>
      <c r="M6" s="88">
        <v>33504</v>
      </c>
      <c r="N6" s="21" t="s">
        <v>26</v>
      </c>
      <c r="O6" s="335"/>
      <c r="P6" s="324"/>
      <c r="Q6" s="332"/>
      <c r="R6" s="336"/>
      <c r="S6" s="337"/>
      <c r="T6" s="339"/>
      <c r="U6" s="342"/>
      <c r="V6" s="345"/>
      <c r="W6" s="345"/>
      <c r="X6" s="348"/>
      <c r="Y6" s="351"/>
      <c r="Z6" s="35">
        <f>'nb cas'!M51</f>
        <v>711</v>
      </c>
      <c r="AA6" s="41">
        <f t="shared" si="1"/>
        <v>206396.19</v>
      </c>
      <c r="AB6" s="330"/>
      <c r="AC6" s="334"/>
    </row>
    <row r="7" spans="1:29" ht="90" x14ac:dyDescent="0.25">
      <c r="A7" s="13" t="s">
        <v>16</v>
      </c>
      <c r="B7" s="88">
        <v>163973</v>
      </c>
      <c r="C7" s="88">
        <v>163984</v>
      </c>
      <c r="D7" s="116" t="s">
        <v>94</v>
      </c>
      <c r="E7" s="116" t="s">
        <v>95</v>
      </c>
      <c r="F7" s="88">
        <v>485.49</v>
      </c>
      <c r="G7" s="88">
        <v>485.49</v>
      </c>
      <c r="H7" s="11">
        <v>0.2</v>
      </c>
      <c r="I7" s="88">
        <v>97.090000000000032</v>
      </c>
      <c r="J7" s="88">
        <v>582.58000000000004</v>
      </c>
      <c r="K7" s="11">
        <v>0</v>
      </c>
      <c r="L7" s="88">
        <v>0</v>
      </c>
      <c r="M7" s="88">
        <v>33505</v>
      </c>
      <c r="N7" s="21" t="s">
        <v>26</v>
      </c>
      <c r="O7" s="335"/>
      <c r="P7" s="324"/>
      <c r="Q7" s="332"/>
      <c r="R7" s="336"/>
      <c r="S7" s="337"/>
      <c r="T7" s="339"/>
      <c r="U7" s="342"/>
      <c r="V7" s="345"/>
      <c r="W7" s="345"/>
      <c r="X7" s="348"/>
      <c r="Y7" s="351"/>
      <c r="Z7" s="35">
        <f>'nb cas'!M52</f>
        <v>0</v>
      </c>
      <c r="AA7" s="41">
        <f t="shared" si="1"/>
        <v>0</v>
      </c>
      <c r="AB7" s="330"/>
      <c r="AC7" s="334"/>
    </row>
    <row r="8" spans="1:29" ht="75" x14ac:dyDescent="0.25">
      <c r="A8" s="13" t="s">
        <v>16</v>
      </c>
      <c r="B8" s="88">
        <v>163936</v>
      </c>
      <c r="C8" s="88">
        <v>163940</v>
      </c>
      <c r="D8" s="116" t="s">
        <v>90</v>
      </c>
      <c r="E8" s="116" t="s">
        <v>91</v>
      </c>
      <c r="F8" s="88">
        <v>260.26</v>
      </c>
      <c r="G8" s="88">
        <v>260.26</v>
      </c>
      <c r="H8" s="11">
        <v>0.2</v>
      </c>
      <c r="I8" s="88">
        <v>52.050000000000011</v>
      </c>
      <c r="J8" s="88">
        <v>312.31</v>
      </c>
      <c r="K8" s="11">
        <v>0</v>
      </c>
      <c r="L8" s="88">
        <v>0</v>
      </c>
      <c r="M8" s="88">
        <v>33503</v>
      </c>
      <c r="N8" s="21" t="s">
        <v>26</v>
      </c>
      <c r="O8" s="335"/>
      <c r="P8" s="325"/>
      <c r="Q8" s="333"/>
      <c r="R8" s="336"/>
      <c r="S8" s="337"/>
      <c r="T8" s="340"/>
      <c r="U8" s="343"/>
      <c r="V8" s="346"/>
      <c r="W8" s="346"/>
      <c r="X8" s="349"/>
      <c r="Y8" s="352"/>
      <c r="Z8" s="35">
        <f>'nb cas'!M50</f>
        <v>565</v>
      </c>
      <c r="AA8" s="41">
        <f t="shared" si="1"/>
        <v>147046.9</v>
      </c>
      <c r="AB8" s="330"/>
      <c r="AC8" s="334"/>
    </row>
    <row r="9" spans="1:29" ht="60" customHeight="1" x14ac:dyDescent="0.25">
      <c r="A9" s="13" t="s">
        <v>16</v>
      </c>
      <c r="B9" s="88">
        <v>163494</v>
      </c>
      <c r="C9" s="88">
        <v>163505</v>
      </c>
      <c r="D9" s="116" t="s">
        <v>49</v>
      </c>
      <c r="E9" s="116" t="s">
        <v>50</v>
      </c>
      <c r="F9" s="88">
        <v>300.3</v>
      </c>
      <c r="G9" s="88">
        <v>300.3</v>
      </c>
      <c r="H9" s="11">
        <v>0.1</v>
      </c>
      <c r="I9" s="88">
        <v>30.029999999999973</v>
      </c>
      <c r="J9" s="88">
        <v>330.33</v>
      </c>
      <c r="K9" s="11">
        <v>0</v>
      </c>
      <c r="L9" s="88">
        <v>0</v>
      </c>
      <c r="M9" s="88">
        <v>33320</v>
      </c>
      <c r="N9" s="21" t="s">
        <v>26</v>
      </c>
      <c r="O9" s="355" t="s">
        <v>15</v>
      </c>
      <c r="P9" s="326" t="s">
        <v>203</v>
      </c>
      <c r="Q9" s="331" t="s">
        <v>165</v>
      </c>
      <c r="R9" s="323" t="s">
        <v>189</v>
      </c>
      <c r="S9" s="338">
        <v>290</v>
      </c>
      <c r="T9" s="338">
        <f t="shared" si="0"/>
        <v>290</v>
      </c>
      <c r="U9" s="341"/>
      <c r="V9" s="344"/>
      <c r="W9" s="344"/>
      <c r="X9" s="347">
        <v>0</v>
      </c>
      <c r="Y9" s="350">
        <v>0</v>
      </c>
      <c r="Z9" s="35">
        <f>'nb cas'!M28</f>
        <v>1177</v>
      </c>
      <c r="AA9" s="41">
        <f t="shared" si="1"/>
        <v>353453.10000000003</v>
      </c>
      <c r="AB9" s="330"/>
      <c r="AC9" s="334"/>
    </row>
    <row r="10" spans="1:29" ht="75" x14ac:dyDescent="0.25">
      <c r="A10" s="13" t="s">
        <v>16</v>
      </c>
      <c r="B10" s="88">
        <v>163516</v>
      </c>
      <c r="C10" s="88">
        <v>163520</v>
      </c>
      <c r="D10" s="116" t="s">
        <v>51</v>
      </c>
      <c r="E10" s="116" t="s">
        <v>52</v>
      </c>
      <c r="F10" s="88">
        <v>690.7</v>
      </c>
      <c r="G10" s="88">
        <v>690.7</v>
      </c>
      <c r="H10" s="11">
        <v>0.1</v>
      </c>
      <c r="I10" s="88">
        <v>69.069999999999936</v>
      </c>
      <c r="J10" s="88">
        <v>759.77</v>
      </c>
      <c r="K10" s="11">
        <v>0</v>
      </c>
      <c r="L10" s="88">
        <v>0</v>
      </c>
      <c r="M10" s="88">
        <v>33321</v>
      </c>
      <c r="N10" s="21" t="s">
        <v>26</v>
      </c>
      <c r="O10" s="356"/>
      <c r="P10" s="327"/>
      <c r="Q10" s="332"/>
      <c r="R10" s="353"/>
      <c r="S10" s="339"/>
      <c r="T10" s="339"/>
      <c r="U10" s="342"/>
      <c r="V10" s="345"/>
      <c r="W10" s="345"/>
      <c r="X10" s="348"/>
      <c r="Y10" s="351"/>
      <c r="Z10" s="35">
        <f>'nb cas'!M29</f>
        <v>244</v>
      </c>
      <c r="AA10" s="41">
        <f t="shared" si="1"/>
        <v>168530.80000000002</v>
      </c>
      <c r="AB10" s="330"/>
      <c r="AC10" s="334"/>
    </row>
    <row r="11" spans="1:29" ht="75" x14ac:dyDescent="0.25">
      <c r="A11" s="13" t="s">
        <v>16</v>
      </c>
      <c r="B11" s="88">
        <v>163531</v>
      </c>
      <c r="C11" s="88">
        <v>163542</v>
      </c>
      <c r="D11" s="116" t="s">
        <v>53</v>
      </c>
      <c r="E11" s="116" t="s">
        <v>54</v>
      </c>
      <c r="F11" s="88">
        <v>400.41</v>
      </c>
      <c r="G11" s="88">
        <v>400.41</v>
      </c>
      <c r="H11" s="11">
        <v>0.1</v>
      </c>
      <c r="I11" s="88">
        <v>40.039999999999964</v>
      </c>
      <c r="J11" s="88">
        <v>440.45</v>
      </c>
      <c r="K11" s="11">
        <v>0</v>
      </c>
      <c r="L11" s="88">
        <v>0</v>
      </c>
      <c r="M11" s="88">
        <v>33322</v>
      </c>
      <c r="N11" s="21" t="s">
        <v>26</v>
      </c>
      <c r="O11" s="357"/>
      <c r="P11" s="327"/>
      <c r="Q11" s="332"/>
      <c r="R11" s="354"/>
      <c r="S11" s="340"/>
      <c r="T11" s="340"/>
      <c r="U11" s="343"/>
      <c r="V11" s="346"/>
      <c r="W11" s="346"/>
      <c r="X11" s="349"/>
      <c r="Y11" s="352"/>
      <c r="Z11" s="35">
        <f>'nb cas'!M30</f>
        <v>554</v>
      </c>
      <c r="AA11" s="41">
        <f t="shared" si="1"/>
        <v>221827.14</v>
      </c>
      <c r="AB11" s="330"/>
      <c r="AC11" s="334"/>
    </row>
    <row r="12" spans="1:29" ht="60" x14ac:dyDescent="0.25">
      <c r="A12" s="13" t="s">
        <v>16</v>
      </c>
      <c r="B12" s="88">
        <v>163671</v>
      </c>
      <c r="C12" s="88">
        <v>163682</v>
      </c>
      <c r="D12" s="116" t="s">
        <v>68</v>
      </c>
      <c r="E12" s="116" t="s">
        <v>69</v>
      </c>
      <c r="F12" s="88">
        <v>260.26</v>
      </c>
      <c r="G12" s="88">
        <v>260.26</v>
      </c>
      <c r="H12" s="11">
        <v>0.2</v>
      </c>
      <c r="I12" s="88">
        <v>52.050000000000011</v>
      </c>
      <c r="J12" s="88">
        <v>312.31</v>
      </c>
      <c r="K12" s="11">
        <v>0</v>
      </c>
      <c r="L12" s="88">
        <v>0</v>
      </c>
      <c r="M12" s="88">
        <v>33329</v>
      </c>
      <c r="N12" s="21" t="s">
        <v>26</v>
      </c>
      <c r="O12" s="355" t="s">
        <v>15</v>
      </c>
      <c r="P12" s="328" t="s">
        <v>211</v>
      </c>
      <c r="Q12" s="332" t="s">
        <v>166</v>
      </c>
      <c r="R12" s="323" t="s">
        <v>181</v>
      </c>
      <c r="S12" s="364">
        <v>60</v>
      </c>
      <c r="T12" s="338">
        <f t="shared" si="0"/>
        <v>60</v>
      </c>
      <c r="U12" s="341"/>
      <c r="V12" s="344"/>
      <c r="W12" s="344"/>
      <c r="X12" s="347">
        <v>0</v>
      </c>
      <c r="Y12" s="350">
        <v>0</v>
      </c>
      <c r="Z12" s="35">
        <f>'nb cas'!M37</f>
        <v>2788</v>
      </c>
      <c r="AA12" s="41">
        <f t="shared" si="1"/>
        <v>725604.88</v>
      </c>
      <c r="AB12" s="330">
        <f>T12*(Z12+Z14+Z15+Z16+Z17)</f>
        <v>1353360</v>
      </c>
      <c r="AC12" s="334">
        <f>(AA12+AA14+AA15+AA16+AA17)-AB12</f>
        <v>2552801.29</v>
      </c>
    </row>
    <row r="13" spans="1:29" ht="60" x14ac:dyDescent="0.25">
      <c r="A13" s="13" t="s">
        <v>16</v>
      </c>
      <c r="B13" s="88">
        <v>163715</v>
      </c>
      <c r="C13" s="88">
        <v>163726</v>
      </c>
      <c r="D13" s="116" t="s">
        <v>72</v>
      </c>
      <c r="E13" s="116" t="s">
        <v>73</v>
      </c>
      <c r="F13" s="88">
        <v>30.03</v>
      </c>
      <c r="G13" s="88">
        <v>30.03</v>
      </c>
      <c r="H13" s="11">
        <v>0.2</v>
      </c>
      <c r="I13" s="88">
        <v>6</v>
      </c>
      <c r="J13" s="88">
        <v>36.03</v>
      </c>
      <c r="K13" s="11">
        <v>0</v>
      </c>
      <c r="L13" s="88">
        <v>0</v>
      </c>
      <c r="M13" s="88">
        <v>33331</v>
      </c>
      <c r="N13" s="21" t="s">
        <v>26</v>
      </c>
      <c r="O13" s="356"/>
      <c r="P13" s="327"/>
      <c r="Q13" s="332"/>
      <c r="R13" s="353"/>
      <c r="S13" s="365"/>
      <c r="T13" s="339"/>
      <c r="U13" s="342"/>
      <c r="V13" s="345"/>
      <c r="W13" s="345"/>
      <c r="X13" s="348"/>
      <c r="Y13" s="351"/>
      <c r="Z13" s="35" t="s">
        <v>160</v>
      </c>
      <c r="AA13" s="41" t="e">
        <f t="shared" si="1"/>
        <v>#VALUE!</v>
      </c>
      <c r="AB13" s="330"/>
      <c r="AC13" s="334"/>
    </row>
    <row r="14" spans="1:29" ht="45" x14ac:dyDescent="0.25">
      <c r="A14" s="13" t="s">
        <v>16</v>
      </c>
      <c r="B14" s="88">
        <v>163774</v>
      </c>
      <c r="C14" s="88">
        <v>163785</v>
      </c>
      <c r="D14" s="116" t="s">
        <v>74</v>
      </c>
      <c r="E14" s="116" t="s">
        <v>75</v>
      </c>
      <c r="F14" s="88">
        <v>140.13999999999999</v>
      </c>
      <c r="G14" s="88">
        <v>140.13999999999999</v>
      </c>
      <c r="H14" s="11">
        <v>0.2</v>
      </c>
      <c r="I14" s="88">
        <v>28.02000000000001</v>
      </c>
      <c r="J14" s="88">
        <v>168.16</v>
      </c>
      <c r="K14" s="11">
        <v>0</v>
      </c>
      <c r="L14" s="88">
        <v>0</v>
      </c>
      <c r="M14" s="88">
        <v>33334</v>
      </c>
      <c r="N14" s="21" t="s">
        <v>26</v>
      </c>
      <c r="O14" s="356"/>
      <c r="P14" s="327"/>
      <c r="Q14" s="332"/>
      <c r="R14" s="353"/>
      <c r="S14" s="365"/>
      <c r="T14" s="339"/>
      <c r="U14" s="342"/>
      <c r="V14" s="345"/>
      <c r="W14" s="345"/>
      <c r="X14" s="348"/>
      <c r="Y14" s="351"/>
      <c r="Z14" s="35">
        <f>'nb cas'!M42</f>
        <v>13527</v>
      </c>
      <c r="AA14" s="41">
        <f t="shared" si="1"/>
        <v>1895673.7799999998</v>
      </c>
      <c r="AB14" s="330"/>
      <c r="AC14" s="334"/>
    </row>
    <row r="15" spans="1:29" ht="75" x14ac:dyDescent="0.25">
      <c r="A15" s="13" t="s">
        <v>16</v>
      </c>
      <c r="B15" s="88">
        <v>163796</v>
      </c>
      <c r="C15" s="88">
        <v>163800</v>
      </c>
      <c r="D15" s="116" t="s">
        <v>76</v>
      </c>
      <c r="E15" s="116" t="s">
        <v>77</v>
      </c>
      <c r="F15" s="88">
        <v>225.23</v>
      </c>
      <c r="G15" s="88">
        <v>225.23</v>
      </c>
      <c r="H15" s="11">
        <v>0.2</v>
      </c>
      <c r="I15" s="88">
        <v>45.039999999999992</v>
      </c>
      <c r="J15" s="88">
        <v>270.27</v>
      </c>
      <c r="K15" s="11">
        <v>0</v>
      </c>
      <c r="L15" s="88">
        <v>0</v>
      </c>
      <c r="M15" s="88">
        <v>33335</v>
      </c>
      <c r="N15" s="21" t="s">
        <v>26</v>
      </c>
      <c r="O15" s="356"/>
      <c r="P15" s="327"/>
      <c r="Q15" s="332"/>
      <c r="R15" s="353"/>
      <c r="S15" s="365"/>
      <c r="T15" s="339"/>
      <c r="U15" s="342"/>
      <c r="V15" s="345"/>
      <c r="W15" s="345"/>
      <c r="X15" s="348"/>
      <c r="Y15" s="351"/>
      <c r="Z15" s="35">
        <f>'nb cas'!M43</f>
        <v>4791</v>
      </c>
      <c r="AA15" s="41">
        <f t="shared" si="1"/>
        <v>1079076.93</v>
      </c>
      <c r="AB15" s="330"/>
      <c r="AC15" s="334"/>
    </row>
    <row r="16" spans="1:29" ht="60" x14ac:dyDescent="0.25">
      <c r="A16" s="13" t="s">
        <v>16</v>
      </c>
      <c r="B16" s="88">
        <v>163855</v>
      </c>
      <c r="C16" s="88">
        <v>163866</v>
      </c>
      <c r="D16" s="116" t="s">
        <v>82</v>
      </c>
      <c r="E16" s="116" t="s">
        <v>83</v>
      </c>
      <c r="F16" s="88">
        <v>140.13999999999999</v>
      </c>
      <c r="G16" s="88">
        <v>140.13999999999999</v>
      </c>
      <c r="H16" s="11">
        <v>0.2</v>
      </c>
      <c r="I16" s="88">
        <v>28.02000000000001</v>
      </c>
      <c r="J16" s="88">
        <v>168.16</v>
      </c>
      <c r="K16" s="11">
        <v>0</v>
      </c>
      <c r="L16" s="88">
        <v>0</v>
      </c>
      <c r="M16" s="88">
        <v>33338</v>
      </c>
      <c r="N16" s="21" t="s">
        <v>26</v>
      </c>
      <c r="O16" s="356"/>
      <c r="P16" s="327"/>
      <c r="Q16" s="332"/>
      <c r="R16" s="353"/>
      <c r="S16" s="365"/>
      <c r="T16" s="339"/>
      <c r="U16" s="342"/>
      <c r="V16" s="345"/>
      <c r="W16" s="345"/>
      <c r="X16" s="348"/>
      <c r="Y16" s="351"/>
      <c r="Z16" s="35">
        <f>'nb cas'!M46</f>
        <v>1440</v>
      </c>
      <c r="AA16" s="41">
        <f t="shared" si="1"/>
        <v>201801.59999999998</v>
      </c>
      <c r="AB16" s="330"/>
      <c r="AC16" s="334"/>
    </row>
    <row r="17" spans="1:29" ht="90" x14ac:dyDescent="0.25">
      <c r="A17" s="13" t="s">
        <v>16</v>
      </c>
      <c r="B17" s="88">
        <v>163870</v>
      </c>
      <c r="C17" s="88">
        <v>163881</v>
      </c>
      <c r="D17" s="116" t="s">
        <v>84</v>
      </c>
      <c r="E17" s="116" t="s">
        <v>85</v>
      </c>
      <c r="F17" s="88">
        <v>400.41</v>
      </c>
      <c r="G17" s="88">
        <v>400.41</v>
      </c>
      <c r="H17" s="11">
        <v>0.2</v>
      </c>
      <c r="I17" s="88">
        <v>80.079999999999984</v>
      </c>
      <c r="J17" s="88">
        <v>480.49</v>
      </c>
      <c r="K17" s="11">
        <v>0</v>
      </c>
      <c r="L17" s="88">
        <v>0</v>
      </c>
      <c r="M17" s="88">
        <v>33339</v>
      </c>
      <c r="N17" s="21" t="s">
        <v>26</v>
      </c>
      <c r="O17" s="357"/>
      <c r="P17" s="329"/>
      <c r="Q17" s="333"/>
      <c r="R17" s="354"/>
      <c r="S17" s="366"/>
      <c r="T17" s="340"/>
      <c r="U17" s="343"/>
      <c r="V17" s="346"/>
      <c r="W17" s="346"/>
      <c r="X17" s="349"/>
      <c r="Y17" s="352"/>
      <c r="Z17" s="35">
        <f>'nb cas'!M47</f>
        <v>10</v>
      </c>
      <c r="AA17" s="41">
        <f t="shared" si="1"/>
        <v>4004.1000000000004</v>
      </c>
      <c r="AB17" s="330"/>
      <c r="AC17" s="334"/>
    </row>
    <row r="18" spans="1:29" ht="75" x14ac:dyDescent="0.25">
      <c r="A18" s="13" t="s">
        <v>16</v>
      </c>
      <c r="B18" s="88">
        <v>163450</v>
      </c>
      <c r="C18" s="88">
        <v>163461</v>
      </c>
      <c r="D18" s="116" t="s">
        <v>45</v>
      </c>
      <c r="E18" s="116" t="s">
        <v>46</v>
      </c>
      <c r="F18" s="88">
        <v>1071.0899999999999</v>
      </c>
      <c r="G18" s="88">
        <v>1071.0899999999999</v>
      </c>
      <c r="H18" s="11">
        <v>0.1</v>
      </c>
      <c r="I18" s="88">
        <v>107.10000000000014</v>
      </c>
      <c r="J18" s="88">
        <v>1178.19</v>
      </c>
      <c r="K18" s="11">
        <v>0</v>
      </c>
      <c r="L18" s="88">
        <v>0</v>
      </c>
      <c r="M18" s="88">
        <v>33318</v>
      </c>
      <c r="N18" s="21" t="s">
        <v>26</v>
      </c>
      <c r="O18" s="358" t="s">
        <v>193</v>
      </c>
      <c r="P18" s="359"/>
      <c r="Q18" s="359"/>
      <c r="R18" s="359"/>
      <c r="S18" s="359"/>
      <c r="T18" s="359"/>
      <c r="U18" s="359"/>
      <c r="V18" s="359"/>
      <c r="W18" s="359"/>
      <c r="X18" s="359"/>
      <c r="Y18" s="360"/>
      <c r="Z18" s="35">
        <f>'nb cas'!M26</f>
        <v>0</v>
      </c>
      <c r="AA18" s="41">
        <f t="shared" si="1"/>
        <v>0</v>
      </c>
      <c r="AC18" s="63">
        <f>AA18-AB18</f>
        <v>0</v>
      </c>
    </row>
    <row r="19" spans="1:29" ht="150" customHeight="1" x14ac:dyDescent="0.25">
      <c r="A19" s="13" t="s">
        <v>16</v>
      </c>
      <c r="B19" s="88">
        <v>163472</v>
      </c>
      <c r="C19" s="88">
        <v>163483</v>
      </c>
      <c r="D19" s="116" t="s">
        <v>47</v>
      </c>
      <c r="E19" s="116" t="s">
        <v>48</v>
      </c>
      <c r="F19" s="88">
        <v>800.81</v>
      </c>
      <c r="G19" s="88">
        <v>800.81</v>
      </c>
      <c r="H19" s="11">
        <v>0.2</v>
      </c>
      <c r="I19" s="88">
        <v>160.16000000000008</v>
      </c>
      <c r="J19" s="88">
        <v>960.97</v>
      </c>
      <c r="K19" s="11">
        <v>0</v>
      </c>
      <c r="L19" s="88">
        <v>0</v>
      </c>
      <c r="M19" s="88">
        <v>33319</v>
      </c>
      <c r="N19" s="21" t="s">
        <v>26</v>
      </c>
      <c r="O19" s="317" t="s">
        <v>15</v>
      </c>
      <c r="P19" s="283" t="s">
        <v>204</v>
      </c>
      <c r="Q19" s="289" t="s">
        <v>47</v>
      </c>
      <c r="R19" s="290" t="s">
        <v>48</v>
      </c>
      <c r="S19" s="25">
        <v>720.73</v>
      </c>
      <c r="T19" s="25">
        <f>S19</f>
        <v>720.73</v>
      </c>
      <c r="U19" s="176"/>
      <c r="V19" s="175"/>
      <c r="W19" s="175"/>
      <c r="X19" s="11">
        <v>0</v>
      </c>
      <c r="Y19" s="14">
        <v>0</v>
      </c>
      <c r="Z19" s="35">
        <f>'nb cas'!M27</f>
        <v>83</v>
      </c>
      <c r="AA19" s="41">
        <f t="shared" si="1"/>
        <v>66467.23</v>
      </c>
      <c r="AB19" s="41">
        <f>T19*Z19</f>
        <v>59820.590000000004</v>
      </c>
      <c r="AC19" s="63">
        <f>AA19-AB19</f>
        <v>6646.6399999999921</v>
      </c>
    </row>
    <row r="20" spans="1:29" ht="30" x14ac:dyDescent="0.25">
      <c r="A20" s="13" t="s">
        <v>16</v>
      </c>
      <c r="B20" s="88">
        <v>163995</v>
      </c>
      <c r="C20" s="88">
        <v>164006</v>
      </c>
      <c r="D20" s="116" t="s">
        <v>96</v>
      </c>
      <c r="E20" s="116" t="s">
        <v>97</v>
      </c>
      <c r="F20" s="88">
        <v>300.3</v>
      </c>
      <c r="G20" s="88">
        <v>300.3</v>
      </c>
      <c r="H20" s="11">
        <v>0.2</v>
      </c>
      <c r="I20" s="88">
        <v>60.06</v>
      </c>
      <c r="J20" s="88">
        <v>360.36</v>
      </c>
      <c r="K20" s="11">
        <v>0</v>
      </c>
      <c r="L20" s="88">
        <v>0</v>
      </c>
      <c r="M20" s="88">
        <v>33340</v>
      </c>
      <c r="N20" s="21" t="s">
        <v>26</v>
      </c>
      <c r="O20" s="317" t="s">
        <v>15</v>
      </c>
      <c r="P20" s="307" t="s">
        <v>212</v>
      </c>
      <c r="Q20" s="289" t="s">
        <v>96</v>
      </c>
      <c r="R20" s="289" t="s">
        <v>97</v>
      </c>
      <c r="S20" s="174">
        <v>150</v>
      </c>
      <c r="T20" s="25">
        <f t="shared" si="0"/>
        <v>150</v>
      </c>
      <c r="U20" s="176"/>
      <c r="V20" s="175"/>
      <c r="W20" s="175"/>
      <c r="X20" s="11">
        <v>0</v>
      </c>
      <c r="Y20" s="14">
        <v>0</v>
      </c>
      <c r="Z20" s="35">
        <f>'nb cas'!M53</f>
        <v>52</v>
      </c>
      <c r="AA20" s="41">
        <f t="shared" si="1"/>
        <v>15615.6</v>
      </c>
      <c r="AB20" s="41">
        <f>T20*Z20</f>
        <v>7800</v>
      </c>
      <c r="AC20" s="63">
        <f t="shared" ref="AC20:AC22" si="2">AA20-AB20</f>
        <v>7815.6</v>
      </c>
    </row>
    <row r="21" spans="1:29" ht="60" x14ac:dyDescent="0.25">
      <c r="A21" s="13" t="s">
        <v>16</v>
      </c>
      <c r="B21" s="88">
        <v>164010</v>
      </c>
      <c r="C21" s="88">
        <v>164021</v>
      </c>
      <c r="D21" s="116" t="s">
        <v>98</v>
      </c>
      <c r="E21" s="116" t="s">
        <v>99</v>
      </c>
      <c r="F21" s="88">
        <v>200.2</v>
      </c>
      <c r="G21" s="88">
        <v>200.2</v>
      </c>
      <c r="H21" s="11">
        <v>0.2</v>
      </c>
      <c r="I21" s="88">
        <v>40.04000000000002</v>
      </c>
      <c r="J21" s="88">
        <v>240.24</v>
      </c>
      <c r="K21" s="11">
        <v>0</v>
      </c>
      <c r="L21" s="88">
        <v>0</v>
      </c>
      <c r="M21" s="88">
        <v>33341</v>
      </c>
      <c r="N21" s="21" t="s">
        <v>26</v>
      </c>
      <c r="O21" s="358" t="s">
        <v>193</v>
      </c>
      <c r="P21" s="359"/>
      <c r="Q21" s="359"/>
      <c r="R21" s="359"/>
      <c r="S21" s="359"/>
      <c r="T21" s="359"/>
      <c r="U21" s="359"/>
      <c r="V21" s="359"/>
      <c r="W21" s="359"/>
      <c r="X21" s="359"/>
      <c r="Y21" s="360"/>
      <c r="Z21" s="35">
        <f>'nb cas'!M54</f>
        <v>228</v>
      </c>
      <c r="AA21" s="41">
        <f t="shared" si="1"/>
        <v>45645.599999999999</v>
      </c>
      <c r="AC21" s="63">
        <f t="shared" si="2"/>
        <v>45645.599999999999</v>
      </c>
    </row>
    <row r="22" spans="1:29" ht="60.75" thickBot="1" x14ac:dyDescent="0.3">
      <c r="A22" s="15" t="s">
        <v>16</v>
      </c>
      <c r="B22" s="16">
        <v>164032</v>
      </c>
      <c r="C22" s="16">
        <v>164043</v>
      </c>
      <c r="D22" s="286" t="s">
        <v>100</v>
      </c>
      <c r="E22" s="286" t="s">
        <v>101</v>
      </c>
      <c r="F22" s="16">
        <v>65.069999999999993</v>
      </c>
      <c r="G22" s="16">
        <v>65.069999999999993</v>
      </c>
      <c r="H22" s="17">
        <v>0.2</v>
      </c>
      <c r="I22" s="16">
        <v>13.010000000000005</v>
      </c>
      <c r="J22" s="16">
        <v>78.08</v>
      </c>
      <c r="K22" s="17">
        <v>0</v>
      </c>
      <c r="L22" s="16">
        <v>0</v>
      </c>
      <c r="M22" s="16">
        <v>33342</v>
      </c>
      <c r="N22" s="22" t="s">
        <v>26</v>
      </c>
      <c r="O22" s="361" t="s">
        <v>193</v>
      </c>
      <c r="P22" s="362"/>
      <c r="Q22" s="362"/>
      <c r="R22" s="362"/>
      <c r="S22" s="362"/>
      <c r="T22" s="362"/>
      <c r="U22" s="362"/>
      <c r="V22" s="362"/>
      <c r="W22" s="362"/>
      <c r="X22" s="362"/>
      <c r="Y22" s="363"/>
      <c r="Z22" s="35">
        <f>'nb cas'!M55</f>
        <v>2640</v>
      </c>
      <c r="AA22" s="41">
        <f t="shared" si="1"/>
        <v>171784.8</v>
      </c>
      <c r="AC22" s="63">
        <f t="shared" si="2"/>
        <v>171784.8</v>
      </c>
    </row>
    <row r="23" spans="1:29" x14ac:dyDescent="0.25">
      <c r="B23" s="165"/>
      <c r="F23" s="165"/>
      <c r="G23" s="165"/>
      <c r="I23" s="165"/>
      <c r="J23" s="165"/>
      <c r="L23" s="165"/>
      <c r="M23" s="165"/>
      <c r="N23" s="165"/>
      <c r="R23" s="107"/>
    </row>
    <row r="26" spans="1:29" ht="21" x14ac:dyDescent="0.35">
      <c r="AC26" s="171">
        <f>SUM(AC2:AC25)</f>
        <v>5399080.9900000002</v>
      </c>
    </row>
  </sheetData>
  <mergeCells count="41">
    <mergeCell ref="O21:Y21"/>
    <mergeCell ref="O22:Y22"/>
    <mergeCell ref="V12:V17"/>
    <mergeCell ref="W12:W17"/>
    <mergeCell ref="X12:X17"/>
    <mergeCell ref="Y12:Y17"/>
    <mergeCell ref="O18:Y18"/>
    <mergeCell ref="R12:R17"/>
    <mergeCell ref="S12:S17"/>
    <mergeCell ref="T12:T17"/>
    <mergeCell ref="U12:U17"/>
    <mergeCell ref="AC12:AC17"/>
    <mergeCell ref="Q3:Q8"/>
    <mergeCell ref="AB3:AB11"/>
    <mergeCell ref="AC3:AC11"/>
    <mergeCell ref="O3:O8"/>
    <mergeCell ref="R3:R8"/>
    <mergeCell ref="S3:S8"/>
    <mergeCell ref="T3:T8"/>
    <mergeCell ref="U3:U8"/>
    <mergeCell ref="V3:V8"/>
    <mergeCell ref="W3:W8"/>
    <mergeCell ref="X3:X8"/>
    <mergeCell ref="Y3:Y8"/>
    <mergeCell ref="R9:R11"/>
    <mergeCell ref="S9:S11"/>
    <mergeCell ref="T9:T11"/>
    <mergeCell ref="P3:P8"/>
    <mergeCell ref="P9:P11"/>
    <mergeCell ref="P12:P17"/>
    <mergeCell ref="AB12:AB17"/>
    <mergeCell ref="B1:C1"/>
    <mergeCell ref="Q9:Q11"/>
    <mergeCell ref="Q12:Q17"/>
    <mergeCell ref="U9:U11"/>
    <mergeCell ref="V9:V11"/>
    <mergeCell ref="W9:W11"/>
    <mergeCell ref="X9:X11"/>
    <mergeCell ref="Y9:Y11"/>
    <mergeCell ref="O9:O11"/>
    <mergeCell ref="O12:O17"/>
  </mergeCells>
  <pageMargins left="0.7" right="0.7" top="0.75" bottom="0.75" header="0.3" footer="0.3"/>
  <pageSetup paperSize="9" scale="57" fitToHeight="0" orientation="landscape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C10"/>
  <sheetViews>
    <sheetView view="pageBreakPreview" zoomScale="80" zoomScaleNormal="100" zoomScaleSheetLayoutView="80" workbookViewId="0">
      <selection activeCell="R6" sqref="R6"/>
    </sheetView>
  </sheetViews>
  <sheetFormatPr baseColWidth="10" defaultColWidth="9.140625" defaultRowHeight="15" x14ac:dyDescent="0.25"/>
  <cols>
    <col min="1" max="1" width="6.7109375" customWidth="1"/>
    <col min="2" max="2" width="8.7109375" customWidth="1"/>
    <col min="3" max="3" width="9" customWidth="1"/>
    <col min="4" max="5" width="34.85546875" customWidth="1"/>
    <col min="6" max="10" width="6.5703125" customWidth="1"/>
    <col min="11" max="12" width="6.5703125" hidden="1" customWidth="1"/>
    <col min="13" max="13" width="7.28515625" customWidth="1"/>
    <col min="14" max="14" width="6.5703125" customWidth="1"/>
    <col min="15" max="15" width="8.28515625" style="82" customWidth="1"/>
    <col min="16" max="16" width="14.140625" style="82" customWidth="1"/>
    <col min="17" max="17" width="30" style="82" customWidth="1"/>
    <col min="18" max="18" width="31.5703125" style="82" customWidth="1"/>
    <col min="19" max="19" width="8.5703125" customWidth="1"/>
    <col min="20" max="20" width="9.5703125" customWidth="1"/>
    <col min="21" max="25" width="6.5703125" hidden="1" customWidth="1"/>
    <col min="26" max="26" width="0" hidden="1" customWidth="1"/>
    <col min="27" max="27" width="16.28515625" style="41" hidden="1" customWidth="1"/>
    <col min="28" max="28" width="17" style="41" hidden="1" customWidth="1"/>
    <col min="29" max="29" width="24.28515625" style="41" hidden="1" customWidth="1"/>
  </cols>
  <sheetData>
    <row r="1" spans="1:29" s="1" customFormat="1" ht="120.75" thickBot="1" x14ac:dyDescent="0.3">
      <c r="A1" s="3" t="s">
        <v>0</v>
      </c>
      <c r="B1" s="322" t="s">
        <v>106</v>
      </c>
      <c r="C1" s="322"/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4" t="s">
        <v>6</v>
      </c>
      <c r="J1" s="4" t="s">
        <v>113</v>
      </c>
      <c r="K1" s="5" t="s">
        <v>7</v>
      </c>
      <c r="L1" s="4" t="s">
        <v>8</v>
      </c>
      <c r="M1" s="4" t="s">
        <v>9</v>
      </c>
      <c r="N1" s="20" t="s">
        <v>10</v>
      </c>
      <c r="O1" s="185" t="s">
        <v>179</v>
      </c>
      <c r="P1" s="291" t="s">
        <v>192</v>
      </c>
      <c r="Q1" s="178" t="s">
        <v>178</v>
      </c>
      <c r="R1" s="189" t="s">
        <v>177</v>
      </c>
      <c r="S1" s="155" t="s">
        <v>107</v>
      </c>
      <c r="T1" s="6" t="s">
        <v>108</v>
      </c>
      <c r="U1" s="7" t="s">
        <v>109</v>
      </c>
      <c r="V1" s="27" t="s">
        <v>110</v>
      </c>
      <c r="W1" s="27" t="s">
        <v>114</v>
      </c>
      <c r="X1" s="7" t="s">
        <v>111</v>
      </c>
      <c r="Y1" s="8" t="s">
        <v>112</v>
      </c>
      <c r="Z1" s="64" t="s">
        <v>159</v>
      </c>
      <c r="AA1" s="65" t="s">
        <v>162</v>
      </c>
      <c r="AB1" s="65" t="s">
        <v>163</v>
      </c>
      <c r="AC1" s="80" t="s">
        <v>120</v>
      </c>
    </row>
    <row r="2" spans="1:29" ht="45" x14ac:dyDescent="0.25">
      <c r="A2" s="13" t="s">
        <v>16</v>
      </c>
      <c r="B2" s="9">
        <v>163332</v>
      </c>
      <c r="C2" s="115">
        <v>163343</v>
      </c>
      <c r="D2" s="116" t="s">
        <v>30</v>
      </c>
      <c r="E2" s="116" t="s">
        <v>31</v>
      </c>
      <c r="F2" s="9">
        <v>230.23</v>
      </c>
      <c r="G2" s="9">
        <v>230.23</v>
      </c>
      <c r="H2" s="11">
        <v>0.2</v>
      </c>
      <c r="I2" s="9">
        <v>46.039999999999992</v>
      </c>
      <c r="J2" s="9">
        <v>276.27</v>
      </c>
      <c r="K2" s="11">
        <v>0</v>
      </c>
      <c r="L2" s="9">
        <v>0</v>
      </c>
      <c r="M2" s="9">
        <v>33312</v>
      </c>
      <c r="N2" s="21" t="s">
        <v>32</v>
      </c>
      <c r="O2" s="373" t="s">
        <v>15</v>
      </c>
      <c r="P2" s="382" t="s">
        <v>200</v>
      </c>
      <c r="Q2" s="370" t="s">
        <v>168</v>
      </c>
      <c r="R2" s="376" t="s">
        <v>199</v>
      </c>
      <c r="S2" s="379">
        <v>120</v>
      </c>
      <c r="T2" s="379">
        <f>S2</f>
        <v>120</v>
      </c>
      <c r="U2" s="380"/>
      <c r="V2" s="381"/>
      <c r="W2" s="381"/>
      <c r="X2" s="380">
        <v>0</v>
      </c>
      <c r="Y2" s="367">
        <v>0</v>
      </c>
      <c r="Z2">
        <f>'nb cas'!M20</f>
        <v>16701</v>
      </c>
      <c r="AA2" s="41">
        <f>Z2*G2</f>
        <v>3845071.23</v>
      </c>
      <c r="AB2" s="368">
        <f>T2*(Z2+Z3+Z4)</f>
        <v>2094240</v>
      </c>
      <c r="AC2" s="368">
        <f>(AA2+AA3+AA4)-AB2</f>
        <v>1926386.6600000001</v>
      </c>
    </row>
    <row r="3" spans="1:29" ht="45" x14ac:dyDescent="0.25">
      <c r="A3" s="13" t="s">
        <v>16</v>
      </c>
      <c r="B3" s="9">
        <v>163354</v>
      </c>
      <c r="C3" s="115">
        <v>163365</v>
      </c>
      <c r="D3" s="116" t="s">
        <v>33</v>
      </c>
      <c r="E3" s="116" t="s">
        <v>34</v>
      </c>
      <c r="F3" s="9">
        <v>760.77</v>
      </c>
      <c r="G3" s="9">
        <v>760.77</v>
      </c>
      <c r="H3" s="11">
        <v>0.2</v>
      </c>
      <c r="I3" s="9">
        <v>152.14999999999998</v>
      </c>
      <c r="J3" s="9">
        <v>912.92</v>
      </c>
      <c r="K3" s="11">
        <v>0</v>
      </c>
      <c r="L3" s="9">
        <v>0</v>
      </c>
      <c r="M3" s="9">
        <v>33313</v>
      </c>
      <c r="N3" s="21" t="s">
        <v>35</v>
      </c>
      <c r="O3" s="374"/>
      <c r="P3" s="324"/>
      <c r="Q3" s="371"/>
      <c r="R3" s="377"/>
      <c r="S3" s="339"/>
      <c r="T3" s="339"/>
      <c r="U3" s="348"/>
      <c r="V3" s="345"/>
      <c r="W3" s="345"/>
      <c r="X3" s="348"/>
      <c r="Y3" s="351"/>
      <c r="Z3">
        <f>'nb cas'!M21</f>
        <v>5</v>
      </c>
      <c r="AA3" s="41">
        <f>Z3*G3</f>
        <v>3803.85</v>
      </c>
      <c r="AB3" s="330"/>
      <c r="AC3" s="330"/>
    </row>
    <row r="4" spans="1:29" ht="75" x14ac:dyDescent="0.25">
      <c r="A4" s="13" t="s">
        <v>16</v>
      </c>
      <c r="B4" s="9">
        <v>163892</v>
      </c>
      <c r="C4" s="115">
        <v>163903</v>
      </c>
      <c r="D4" s="116" t="s">
        <v>86</v>
      </c>
      <c r="E4" s="116" t="s">
        <v>87</v>
      </c>
      <c r="F4" s="9">
        <v>230.23</v>
      </c>
      <c r="G4" s="9">
        <v>230.23</v>
      </c>
      <c r="H4" s="11">
        <v>0.2</v>
      </c>
      <c r="I4" s="9">
        <v>46.039999999999992</v>
      </c>
      <c r="J4" s="9">
        <v>276.27</v>
      </c>
      <c r="K4" s="11">
        <v>0</v>
      </c>
      <c r="L4" s="9">
        <v>0</v>
      </c>
      <c r="M4" s="9">
        <v>33501</v>
      </c>
      <c r="N4" s="21" t="s">
        <v>26</v>
      </c>
      <c r="O4" s="374"/>
      <c r="P4" s="324"/>
      <c r="Q4" s="371"/>
      <c r="R4" s="377"/>
      <c r="S4" s="339"/>
      <c r="T4" s="339"/>
      <c r="U4" s="348"/>
      <c r="V4" s="345"/>
      <c r="W4" s="345"/>
      <c r="X4" s="348"/>
      <c r="Y4" s="351"/>
      <c r="Z4" s="369">
        <v>746</v>
      </c>
      <c r="AA4" s="330">
        <f>Z4*G4</f>
        <v>171751.58</v>
      </c>
      <c r="AB4" s="330"/>
      <c r="AC4" s="330"/>
    </row>
    <row r="5" spans="1:29" ht="60" x14ac:dyDescent="0.25">
      <c r="A5" s="13" t="s">
        <v>16</v>
      </c>
      <c r="B5" s="9">
        <v>163914</v>
      </c>
      <c r="C5" s="115">
        <v>163925</v>
      </c>
      <c r="D5" s="116" t="s">
        <v>88</v>
      </c>
      <c r="E5" s="116" t="s">
        <v>89</v>
      </c>
      <c r="F5" s="9">
        <v>230.23</v>
      </c>
      <c r="G5" s="9">
        <v>230.23</v>
      </c>
      <c r="H5" s="11">
        <v>0.2</v>
      </c>
      <c r="I5" s="9">
        <v>46.039999999999992</v>
      </c>
      <c r="J5" s="9">
        <v>276.27</v>
      </c>
      <c r="K5" s="11">
        <v>0</v>
      </c>
      <c r="L5" s="9">
        <v>0</v>
      </c>
      <c r="M5" s="9">
        <v>33502</v>
      </c>
      <c r="N5" s="21" t="s">
        <v>26</v>
      </c>
      <c r="O5" s="375"/>
      <c r="P5" s="325"/>
      <c r="Q5" s="372"/>
      <c r="R5" s="378"/>
      <c r="S5" s="340"/>
      <c r="T5" s="340"/>
      <c r="U5" s="349"/>
      <c r="V5" s="346"/>
      <c r="W5" s="346"/>
      <c r="X5" s="349"/>
      <c r="Y5" s="352"/>
      <c r="Z5" s="369"/>
      <c r="AA5" s="330"/>
      <c r="AB5" s="330"/>
      <c r="AC5" s="330"/>
    </row>
    <row r="6" spans="1:29" ht="90" customHeight="1" thickBot="1" x14ac:dyDescent="0.3">
      <c r="A6" s="13" t="s">
        <v>16</v>
      </c>
      <c r="B6" s="9">
        <v>163376</v>
      </c>
      <c r="C6" s="115">
        <v>163380</v>
      </c>
      <c r="D6" s="116" t="s">
        <v>36</v>
      </c>
      <c r="E6" s="116" t="s">
        <v>37</v>
      </c>
      <c r="F6" s="9">
        <v>1541.56</v>
      </c>
      <c r="G6" s="9">
        <v>1541.56</v>
      </c>
      <c r="H6" s="11">
        <v>0.2</v>
      </c>
      <c r="I6" s="9">
        <v>308.30999999999995</v>
      </c>
      <c r="J6" s="9">
        <v>1849.87</v>
      </c>
      <c r="K6" s="11">
        <v>0</v>
      </c>
      <c r="L6" s="9">
        <v>0</v>
      </c>
      <c r="M6" s="9">
        <v>33314</v>
      </c>
      <c r="N6" s="21" t="s">
        <v>38</v>
      </c>
      <c r="O6" s="318" t="s">
        <v>15</v>
      </c>
      <c r="P6" s="319" t="s">
        <v>201</v>
      </c>
      <c r="Q6" s="305" t="s">
        <v>36</v>
      </c>
      <c r="R6" s="306" t="s">
        <v>37</v>
      </c>
      <c r="S6" s="188">
        <v>600</v>
      </c>
      <c r="T6" s="187">
        <f>S6</f>
        <v>600</v>
      </c>
      <c r="U6" s="108"/>
      <c r="V6" s="186"/>
      <c r="W6" s="186"/>
      <c r="X6" s="108">
        <v>0</v>
      </c>
      <c r="Y6" s="19">
        <v>0</v>
      </c>
      <c r="Z6" s="67">
        <f>'nb cas'!M22</f>
        <v>51</v>
      </c>
      <c r="AA6" s="97">
        <f>Z6*G6</f>
        <v>78619.56</v>
      </c>
      <c r="AB6" s="97">
        <f>T6*Z6</f>
        <v>30600</v>
      </c>
      <c r="AC6" s="97">
        <f>AA6-AB6</f>
        <v>48019.56</v>
      </c>
    </row>
    <row r="7" spans="1:29" x14ac:dyDescent="0.25">
      <c r="R7" s="165"/>
      <c r="S7" s="165"/>
      <c r="T7" s="165"/>
      <c r="U7" s="165"/>
      <c r="V7" s="165"/>
      <c r="W7" s="165"/>
      <c r="X7" s="165"/>
    </row>
    <row r="10" spans="1:29" ht="21" x14ac:dyDescent="0.35">
      <c r="AC10" s="172">
        <f>SUM(AC2:AC6)</f>
        <v>1974406.2200000002</v>
      </c>
    </row>
  </sheetData>
  <mergeCells count="16">
    <mergeCell ref="Y2:Y5"/>
    <mergeCell ref="AA4:AA5"/>
    <mergeCell ref="AB2:AB5"/>
    <mergeCell ref="AC2:AC5"/>
    <mergeCell ref="B1:C1"/>
    <mergeCell ref="Z4:Z5"/>
    <mergeCell ref="Q2:Q5"/>
    <mergeCell ref="O2:O5"/>
    <mergeCell ref="R2:R5"/>
    <mergeCell ref="S2:S5"/>
    <mergeCell ref="T2:T5"/>
    <mergeCell ref="U2:U5"/>
    <mergeCell ref="V2:V5"/>
    <mergeCell ref="W2:W5"/>
    <mergeCell ref="X2:X5"/>
    <mergeCell ref="P2:P5"/>
  </mergeCells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12"/>
  <sheetViews>
    <sheetView view="pageBreakPreview" zoomScale="80" zoomScaleNormal="100" zoomScaleSheetLayoutView="80" workbookViewId="0">
      <selection activeCell="Q2" sqref="Q2:Q7"/>
    </sheetView>
  </sheetViews>
  <sheetFormatPr baseColWidth="10" defaultColWidth="9.140625" defaultRowHeight="15" x14ac:dyDescent="0.25"/>
  <cols>
    <col min="1" max="1" width="7.140625" customWidth="1"/>
    <col min="2" max="3" width="8.7109375" bestFit="1" customWidth="1"/>
    <col min="4" max="5" width="29" customWidth="1"/>
    <col min="6" max="10" width="6.42578125" customWidth="1"/>
    <col min="11" max="12" width="6.42578125" hidden="1" customWidth="1"/>
    <col min="13" max="13" width="7.5703125" customWidth="1"/>
    <col min="14" max="14" width="8.5703125" customWidth="1"/>
    <col min="15" max="15" width="7.140625" style="82" customWidth="1"/>
    <col min="16" max="16" width="15" style="82" customWidth="1"/>
    <col min="17" max="17" width="25.85546875" style="82" customWidth="1"/>
    <col min="18" max="18" width="24.28515625" style="82" customWidth="1"/>
    <col min="19" max="20" width="6.42578125" customWidth="1"/>
    <col min="21" max="25" width="6.42578125" hidden="1" customWidth="1"/>
    <col min="26" max="26" width="0" hidden="1" customWidth="1"/>
    <col min="27" max="27" width="15.85546875" style="90" hidden="1" customWidth="1"/>
    <col min="28" max="28" width="16" style="90" hidden="1" customWidth="1"/>
    <col min="29" max="29" width="22.140625" hidden="1" customWidth="1"/>
  </cols>
  <sheetData>
    <row r="1" spans="1:29" s="1" customFormat="1" ht="120.75" thickBot="1" x14ac:dyDescent="0.3">
      <c r="A1" s="85" t="s">
        <v>0</v>
      </c>
      <c r="B1" s="322" t="s">
        <v>106</v>
      </c>
      <c r="C1" s="322"/>
      <c r="D1" s="86" t="s">
        <v>1</v>
      </c>
      <c r="E1" s="86" t="s">
        <v>2</v>
      </c>
      <c r="F1" s="86" t="s">
        <v>3</v>
      </c>
      <c r="G1" s="86" t="s">
        <v>4</v>
      </c>
      <c r="H1" s="87" t="s">
        <v>5</v>
      </c>
      <c r="I1" s="86" t="s">
        <v>6</v>
      </c>
      <c r="J1" s="86" t="s">
        <v>113</v>
      </c>
      <c r="K1" s="87" t="s">
        <v>7</v>
      </c>
      <c r="L1" s="86" t="s">
        <v>8</v>
      </c>
      <c r="M1" s="86" t="s">
        <v>9</v>
      </c>
      <c r="N1" s="89" t="s">
        <v>10</v>
      </c>
      <c r="O1" s="177" t="s">
        <v>179</v>
      </c>
      <c r="P1" s="291" t="s">
        <v>209</v>
      </c>
      <c r="Q1" s="178" t="s">
        <v>178</v>
      </c>
      <c r="R1" s="178" t="s">
        <v>177</v>
      </c>
      <c r="S1" s="23" t="s">
        <v>107</v>
      </c>
      <c r="T1" s="6" t="s">
        <v>108</v>
      </c>
      <c r="U1" s="7" t="s">
        <v>109</v>
      </c>
      <c r="V1" s="27" t="s">
        <v>110</v>
      </c>
      <c r="W1" s="27" t="s">
        <v>114</v>
      </c>
      <c r="X1" s="7" t="s">
        <v>111</v>
      </c>
      <c r="Y1" s="8" t="s">
        <v>112</v>
      </c>
      <c r="Z1" s="94" t="s">
        <v>159</v>
      </c>
      <c r="AA1" s="95" t="s">
        <v>162</v>
      </c>
      <c r="AB1" s="95" t="s">
        <v>163</v>
      </c>
      <c r="AC1" s="96" t="s">
        <v>120</v>
      </c>
    </row>
    <row r="2" spans="1:29" ht="45" customHeight="1" x14ac:dyDescent="0.25">
      <c r="A2" s="13" t="s">
        <v>16</v>
      </c>
      <c r="B2" s="88">
        <v>163693</v>
      </c>
      <c r="C2" s="88">
        <v>163704</v>
      </c>
      <c r="D2" s="10" t="s">
        <v>70</v>
      </c>
      <c r="E2" s="10" t="s">
        <v>71</v>
      </c>
      <c r="F2" s="88">
        <v>150.15</v>
      </c>
      <c r="G2" s="88">
        <v>150.15</v>
      </c>
      <c r="H2" s="11">
        <v>0.2</v>
      </c>
      <c r="I2" s="88">
        <v>30.03</v>
      </c>
      <c r="J2" s="88">
        <v>180.18</v>
      </c>
      <c r="K2" s="11">
        <v>0</v>
      </c>
      <c r="L2" s="88">
        <v>0</v>
      </c>
      <c r="M2" s="88">
        <v>33330</v>
      </c>
      <c r="N2" s="21" t="s">
        <v>26</v>
      </c>
      <c r="O2" s="373" t="s">
        <v>15</v>
      </c>
      <c r="P2" s="379" t="s">
        <v>210</v>
      </c>
      <c r="Q2" s="384" t="s">
        <v>169</v>
      </c>
      <c r="R2" s="384" t="s">
        <v>184</v>
      </c>
      <c r="S2" s="388">
        <v>250</v>
      </c>
      <c r="T2" s="388">
        <f>S2</f>
        <v>250</v>
      </c>
      <c r="U2" s="390"/>
      <c r="V2" s="393"/>
      <c r="W2" s="393"/>
      <c r="X2" s="396">
        <v>0</v>
      </c>
      <c r="Y2" s="399">
        <v>0</v>
      </c>
      <c r="AB2" s="368">
        <f>(Z3+Z4+Z5+Z6+Z7)*T2</f>
        <v>1394750</v>
      </c>
      <c r="AC2" s="383">
        <f>(AA3+AA5+AA6+AA7)-AB2</f>
        <v>465107.31999999983</v>
      </c>
    </row>
    <row r="3" spans="1:29" ht="75" x14ac:dyDescent="0.25">
      <c r="A3" s="13" t="s">
        <v>16</v>
      </c>
      <c r="B3" s="88">
        <v>163811</v>
      </c>
      <c r="C3" s="88">
        <v>163822</v>
      </c>
      <c r="D3" s="10" t="s">
        <v>78</v>
      </c>
      <c r="E3" s="10" t="s">
        <v>79</v>
      </c>
      <c r="F3" s="88">
        <v>500.51</v>
      </c>
      <c r="G3" s="88">
        <v>500.51</v>
      </c>
      <c r="H3" s="11">
        <v>0.2</v>
      </c>
      <c r="I3" s="88">
        <v>100.10000000000002</v>
      </c>
      <c r="J3" s="88">
        <v>600.61</v>
      </c>
      <c r="K3" s="11">
        <v>0</v>
      </c>
      <c r="L3" s="88">
        <v>0</v>
      </c>
      <c r="M3" s="88">
        <v>33336</v>
      </c>
      <c r="N3" s="21" t="s">
        <v>26</v>
      </c>
      <c r="O3" s="374"/>
      <c r="P3" s="356"/>
      <c r="Q3" s="385"/>
      <c r="R3" s="385"/>
      <c r="S3" s="337"/>
      <c r="T3" s="337"/>
      <c r="U3" s="391"/>
      <c r="V3" s="394"/>
      <c r="W3" s="394"/>
      <c r="X3" s="397"/>
      <c r="Y3" s="400"/>
      <c r="Z3">
        <f>'nb cas'!M44</f>
        <v>490</v>
      </c>
      <c r="AA3" s="90">
        <f>Z3*G3</f>
        <v>245249.9</v>
      </c>
      <c r="AB3" s="330"/>
      <c r="AC3" s="369"/>
    </row>
    <row r="4" spans="1:29" ht="90" x14ac:dyDescent="0.25">
      <c r="A4" s="13" t="s">
        <v>16</v>
      </c>
      <c r="B4" s="88">
        <v>163833</v>
      </c>
      <c r="C4" s="88">
        <v>163844</v>
      </c>
      <c r="D4" s="10" t="s">
        <v>80</v>
      </c>
      <c r="E4" s="10" t="s">
        <v>81</v>
      </c>
      <c r="F4" s="88">
        <v>700.71</v>
      </c>
      <c r="G4" s="88">
        <v>700.71</v>
      </c>
      <c r="H4" s="11">
        <v>0.2</v>
      </c>
      <c r="I4" s="88">
        <v>140.13999999999999</v>
      </c>
      <c r="J4" s="88">
        <v>840.85</v>
      </c>
      <c r="K4" s="11">
        <v>0</v>
      </c>
      <c r="L4" s="88">
        <v>0</v>
      </c>
      <c r="M4" s="88">
        <v>33337</v>
      </c>
      <c r="N4" s="21" t="s">
        <v>26</v>
      </c>
      <c r="O4" s="374"/>
      <c r="P4" s="356"/>
      <c r="Q4" s="385"/>
      <c r="R4" s="385"/>
      <c r="S4" s="337"/>
      <c r="T4" s="337"/>
      <c r="U4" s="391"/>
      <c r="V4" s="394"/>
      <c r="W4" s="394"/>
      <c r="X4" s="397"/>
      <c r="Y4" s="400"/>
      <c r="Z4">
        <f>'nb cas'!M45</f>
        <v>0</v>
      </c>
      <c r="AA4" s="90">
        <f>Z4*G4</f>
        <v>0</v>
      </c>
      <c r="AB4" s="330"/>
      <c r="AC4" s="369"/>
    </row>
    <row r="5" spans="1:29" ht="45" x14ac:dyDescent="0.25">
      <c r="A5" s="13" t="s">
        <v>16</v>
      </c>
      <c r="B5" s="88">
        <v>163656</v>
      </c>
      <c r="C5" s="88">
        <v>163660</v>
      </c>
      <c r="D5" s="10" t="s">
        <v>65</v>
      </c>
      <c r="E5" s="10" t="s">
        <v>66</v>
      </c>
      <c r="F5" s="109">
        <v>270.27</v>
      </c>
      <c r="G5" s="109">
        <v>270.27</v>
      </c>
      <c r="H5" s="108">
        <v>0.2</v>
      </c>
      <c r="I5" s="109">
        <v>54.050000000000011</v>
      </c>
      <c r="J5" s="109">
        <v>324.32</v>
      </c>
      <c r="K5" s="108">
        <v>0</v>
      </c>
      <c r="L5" s="109">
        <v>0</v>
      </c>
      <c r="M5" s="109">
        <v>33328</v>
      </c>
      <c r="N5" s="110" t="s">
        <v>67</v>
      </c>
      <c r="O5" s="374"/>
      <c r="P5" s="356"/>
      <c r="Q5" s="385"/>
      <c r="R5" s="385"/>
      <c r="S5" s="337"/>
      <c r="T5" s="337"/>
      <c r="U5" s="391"/>
      <c r="V5" s="394"/>
      <c r="W5" s="394"/>
      <c r="X5" s="397"/>
      <c r="Y5" s="400"/>
      <c r="Z5">
        <f>'nb cas'!M36</f>
        <v>1254</v>
      </c>
      <c r="AA5" s="90">
        <f>Z5*G5</f>
        <v>338918.57999999996</v>
      </c>
      <c r="AB5" s="330"/>
      <c r="AC5" s="369"/>
    </row>
    <row r="6" spans="1:29" s="82" customFormat="1" ht="89.25" x14ac:dyDescent="0.25">
      <c r="A6" s="161" t="s">
        <v>16</v>
      </c>
      <c r="B6" s="154">
        <v>163730</v>
      </c>
      <c r="C6" s="154">
        <v>163741</v>
      </c>
      <c r="D6" s="91" t="s">
        <v>155</v>
      </c>
      <c r="E6" s="91" t="s">
        <v>156</v>
      </c>
      <c r="F6" s="88">
        <v>330.33</v>
      </c>
      <c r="G6" s="88">
        <v>330.33</v>
      </c>
      <c r="H6" s="111">
        <v>0.2</v>
      </c>
      <c r="I6" s="112">
        <v>66.06</v>
      </c>
      <c r="J6" s="113">
        <v>396.39</v>
      </c>
      <c r="K6" s="113"/>
      <c r="L6" s="92"/>
      <c r="M6" s="46"/>
      <c r="N6" s="190"/>
      <c r="O6" s="374"/>
      <c r="P6" s="356"/>
      <c r="Q6" s="385"/>
      <c r="R6" s="385"/>
      <c r="S6" s="337"/>
      <c r="T6" s="337"/>
      <c r="U6" s="391"/>
      <c r="V6" s="394"/>
      <c r="W6" s="394"/>
      <c r="X6" s="397"/>
      <c r="Y6" s="400"/>
      <c r="Z6" s="82">
        <v>3392</v>
      </c>
      <c r="AA6" s="90">
        <f>Z6*G6</f>
        <v>1120479.3599999999</v>
      </c>
      <c r="AB6" s="330"/>
      <c r="AC6" s="369"/>
    </row>
    <row r="7" spans="1:29" s="82" customFormat="1" ht="90" thickBot="1" x14ac:dyDescent="0.3">
      <c r="A7" s="162" t="s">
        <v>16</v>
      </c>
      <c r="B7" s="154">
        <v>163752</v>
      </c>
      <c r="C7" s="154">
        <v>163763</v>
      </c>
      <c r="D7" s="164" t="s">
        <v>157</v>
      </c>
      <c r="E7" s="164" t="s">
        <v>158</v>
      </c>
      <c r="F7" s="16">
        <v>350.36</v>
      </c>
      <c r="G7" s="16">
        <v>350.36</v>
      </c>
      <c r="H7" s="166">
        <v>0.2</v>
      </c>
      <c r="I7" s="191">
        <v>70.069999999999993</v>
      </c>
      <c r="J7" s="192">
        <v>420.43</v>
      </c>
      <c r="K7" s="192"/>
      <c r="L7" s="193"/>
      <c r="M7" s="194"/>
      <c r="N7" s="195"/>
      <c r="O7" s="387"/>
      <c r="P7" s="402"/>
      <c r="Q7" s="386"/>
      <c r="R7" s="386"/>
      <c r="S7" s="389"/>
      <c r="T7" s="389"/>
      <c r="U7" s="392"/>
      <c r="V7" s="395"/>
      <c r="W7" s="395"/>
      <c r="X7" s="398"/>
      <c r="Y7" s="401"/>
      <c r="Z7" s="82">
        <v>443</v>
      </c>
      <c r="AA7" s="90">
        <f>Z7*G7</f>
        <v>155209.48000000001</v>
      </c>
      <c r="AB7" s="330"/>
      <c r="AC7" s="369"/>
    </row>
    <row r="12" spans="1:29" ht="21" x14ac:dyDescent="0.35">
      <c r="AC12" s="171">
        <f>SUM(AC2)</f>
        <v>465107.31999999983</v>
      </c>
    </row>
  </sheetData>
  <mergeCells count="14">
    <mergeCell ref="AB2:AB7"/>
    <mergeCell ref="AC2:AC7"/>
    <mergeCell ref="B1:C1"/>
    <mergeCell ref="Q2:Q7"/>
    <mergeCell ref="O2:O7"/>
    <mergeCell ref="R2:R7"/>
    <mergeCell ref="S2:S7"/>
    <mergeCell ref="T2:T7"/>
    <mergeCell ref="U2:U7"/>
    <mergeCell ref="V2:V7"/>
    <mergeCell ref="W2:W7"/>
    <mergeCell ref="X2:X7"/>
    <mergeCell ref="Y2:Y7"/>
    <mergeCell ref="P2:P7"/>
  </mergeCells>
  <pageMargins left="0.7" right="0.7" top="0.75" bottom="0.75" header="0.3" footer="0.3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A9"/>
  <sheetViews>
    <sheetView view="pageBreakPreview" zoomScale="80" zoomScaleNormal="100" zoomScaleSheetLayoutView="80" workbookViewId="0">
      <selection activeCell="N4" sqref="N4"/>
    </sheetView>
  </sheetViews>
  <sheetFormatPr baseColWidth="10" defaultColWidth="9.140625" defaultRowHeight="15" x14ac:dyDescent="0.25"/>
  <cols>
    <col min="1" max="1" width="6.5703125" customWidth="1"/>
    <col min="2" max="2" width="9.5703125" customWidth="1"/>
    <col min="3" max="3" width="8.5703125" customWidth="1"/>
    <col min="4" max="5" width="26.5703125" customWidth="1"/>
    <col min="6" max="10" width="6.5703125" customWidth="1"/>
    <col min="11" max="11" width="8.28515625" customWidth="1"/>
    <col min="12" max="12" width="8.85546875" customWidth="1"/>
    <col min="13" max="13" width="9.28515625" style="82" customWidth="1"/>
    <col min="14" max="14" width="14.7109375" style="82" customWidth="1"/>
    <col min="15" max="15" width="26.5703125" style="82" customWidth="1"/>
    <col min="16" max="16" width="24.7109375" style="82" customWidth="1"/>
    <col min="17" max="17" width="7.42578125" customWidth="1"/>
    <col min="18" max="18" width="6.5703125" customWidth="1"/>
    <col min="19" max="23" width="6.5703125" hidden="1" customWidth="1"/>
    <col min="24" max="24" width="0" hidden="1" customWidth="1"/>
    <col min="25" max="25" width="15.7109375" hidden="1" customWidth="1"/>
    <col min="26" max="27" width="20.28515625" hidden="1" customWidth="1"/>
  </cols>
  <sheetData>
    <row r="1" spans="1:27" s="1" customFormat="1" ht="120.75" thickBot="1" x14ac:dyDescent="0.3">
      <c r="A1" s="3" t="s">
        <v>0</v>
      </c>
      <c r="B1" s="322" t="s">
        <v>106</v>
      </c>
      <c r="C1" s="322"/>
      <c r="D1" s="4" t="s">
        <v>1</v>
      </c>
      <c r="E1" s="4" t="s">
        <v>2</v>
      </c>
      <c r="F1" s="4" t="s">
        <v>3</v>
      </c>
      <c r="G1" s="4" t="s">
        <v>4</v>
      </c>
      <c r="H1" s="5" t="s">
        <v>5</v>
      </c>
      <c r="I1" s="4" t="s">
        <v>6</v>
      </c>
      <c r="J1" s="4" t="s">
        <v>113</v>
      </c>
      <c r="K1" s="4" t="s">
        <v>9</v>
      </c>
      <c r="L1" s="20" t="s">
        <v>10</v>
      </c>
      <c r="M1" s="177" t="s">
        <v>179</v>
      </c>
      <c r="N1" s="291" t="s">
        <v>192</v>
      </c>
      <c r="O1" s="178" t="s">
        <v>178</v>
      </c>
      <c r="P1" s="178" t="s">
        <v>177</v>
      </c>
      <c r="Q1" s="23" t="s">
        <v>107</v>
      </c>
      <c r="R1" s="6" t="s">
        <v>108</v>
      </c>
      <c r="S1" s="7" t="s">
        <v>109</v>
      </c>
      <c r="T1" s="27" t="s">
        <v>110</v>
      </c>
      <c r="U1" s="27" t="s">
        <v>114</v>
      </c>
      <c r="V1" s="7" t="s">
        <v>111</v>
      </c>
      <c r="W1" s="8" t="s">
        <v>112</v>
      </c>
      <c r="X1" s="94" t="s">
        <v>159</v>
      </c>
      <c r="Y1" s="95" t="s">
        <v>162</v>
      </c>
      <c r="Z1" s="95" t="s">
        <v>163</v>
      </c>
      <c r="AA1" s="96" t="s">
        <v>120</v>
      </c>
    </row>
    <row r="2" spans="1:27" s="67" customFormat="1" ht="90" x14ac:dyDescent="0.25">
      <c r="A2" s="114" t="s">
        <v>16</v>
      </c>
      <c r="B2" s="115">
        <v>163590</v>
      </c>
      <c r="C2" s="115">
        <v>163601</v>
      </c>
      <c r="D2" s="116" t="s">
        <v>59</v>
      </c>
      <c r="E2" s="116" t="s">
        <v>60</v>
      </c>
      <c r="F2" s="115">
        <v>320.32</v>
      </c>
      <c r="G2" s="115">
        <v>320.32</v>
      </c>
      <c r="H2" s="117">
        <v>0.2</v>
      </c>
      <c r="I2" s="115">
        <v>64.06</v>
      </c>
      <c r="J2" s="115">
        <v>384.38</v>
      </c>
      <c r="K2" s="115">
        <v>33325</v>
      </c>
      <c r="L2" s="118" t="s">
        <v>26</v>
      </c>
      <c r="M2" s="308" t="s">
        <v>180</v>
      </c>
      <c r="N2" s="312" t="s">
        <v>206</v>
      </c>
      <c r="O2" s="314" t="s">
        <v>59</v>
      </c>
      <c r="P2" s="292" t="s">
        <v>60</v>
      </c>
      <c r="Q2" s="196">
        <v>240</v>
      </c>
      <c r="R2" s="196">
        <f>Q2</f>
        <v>240</v>
      </c>
      <c r="S2" s="197"/>
      <c r="T2" s="198"/>
      <c r="U2" s="198"/>
      <c r="V2" s="197">
        <v>0</v>
      </c>
      <c r="W2" s="199">
        <v>0</v>
      </c>
      <c r="X2" s="67">
        <f>'nb cas'!M33</f>
        <v>2993</v>
      </c>
      <c r="Y2" s="97">
        <f>X2*G2</f>
        <v>958717.76</v>
      </c>
      <c r="Z2" s="97">
        <f>R2*X2</f>
        <v>718320</v>
      </c>
      <c r="AA2" s="173">
        <f>Y2-Z2</f>
        <v>240397.76</v>
      </c>
    </row>
    <row r="3" spans="1:27" s="67" customFormat="1" ht="75" x14ac:dyDescent="0.25">
      <c r="A3" s="114" t="s">
        <v>16</v>
      </c>
      <c r="B3" s="115">
        <v>163612</v>
      </c>
      <c r="C3" s="115">
        <v>163623</v>
      </c>
      <c r="D3" s="116" t="s">
        <v>61</v>
      </c>
      <c r="E3" s="116" t="s">
        <v>62</v>
      </c>
      <c r="F3" s="115">
        <v>220.22</v>
      </c>
      <c r="G3" s="115">
        <v>220.22</v>
      </c>
      <c r="H3" s="117">
        <v>0.2</v>
      </c>
      <c r="I3" s="115">
        <v>44.039999999999992</v>
      </c>
      <c r="J3" s="115">
        <v>264.26</v>
      </c>
      <c r="K3" s="115">
        <v>33326</v>
      </c>
      <c r="L3" s="118" t="s">
        <v>26</v>
      </c>
      <c r="M3" s="309" t="s">
        <v>180</v>
      </c>
      <c r="N3" s="312" t="s">
        <v>207</v>
      </c>
      <c r="O3" s="311" t="s">
        <v>61</v>
      </c>
      <c r="P3" s="315" t="s">
        <v>62</v>
      </c>
      <c r="Q3" s="120">
        <v>110</v>
      </c>
      <c r="R3" s="120">
        <f>Q3</f>
        <v>110</v>
      </c>
      <c r="S3" s="117"/>
      <c r="T3" s="121"/>
      <c r="U3" s="121"/>
      <c r="V3" s="117">
        <v>0</v>
      </c>
      <c r="W3" s="122">
        <v>0</v>
      </c>
      <c r="X3" s="67">
        <f>'nb cas'!M34</f>
        <v>190</v>
      </c>
      <c r="Y3" s="97">
        <f>X3*G3</f>
        <v>41841.800000000003</v>
      </c>
      <c r="Z3" s="97">
        <f>R3*X3</f>
        <v>20900</v>
      </c>
      <c r="AA3" s="173">
        <f t="shared" ref="AA3:AA4" si="0">Y3-Z3</f>
        <v>20941.800000000003</v>
      </c>
    </row>
    <row r="4" spans="1:27" ht="105" x14ac:dyDescent="0.25">
      <c r="A4" s="13" t="s">
        <v>16</v>
      </c>
      <c r="B4" s="9">
        <v>163634</v>
      </c>
      <c r="C4" s="9">
        <v>163645</v>
      </c>
      <c r="D4" s="10" t="s">
        <v>63</v>
      </c>
      <c r="E4" s="10" t="s">
        <v>64</v>
      </c>
      <c r="F4" s="9">
        <v>1001.02</v>
      </c>
      <c r="G4" s="9">
        <v>1001.02</v>
      </c>
      <c r="H4" s="11">
        <v>0.2</v>
      </c>
      <c r="I4" s="9">
        <v>200.20000000000005</v>
      </c>
      <c r="J4" s="9">
        <v>1201.22</v>
      </c>
      <c r="K4" s="9">
        <v>33327</v>
      </c>
      <c r="L4" s="21" t="s">
        <v>26</v>
      </c>
      <c r="M4" s="310" t="s">
        <v>145</v>
      </c>
      <c r="N4" s="313" t="s">
        <v>208</v>
      </c>
      <c r="O4" s="289" t="s">
        <v>63</v>
      </c>
      <c r="P4" s="290" t="s">
        <v>64</v>
      </c>
      <c r="Q4" s="25">
        <v>800</v>
      </c>
      <c r="R4" s="120">
        <f t="shared" ref="R4:R5" si="1">Q4</f>
        <v>800</v>
      </c>
      <c r="S4" s="11"/>
      <c r="T4" s="28"/>
      <c r="U4" s="28"/>
      <c r="V4" s="11">
        <v>0</v>
      </c>
      <c r="W4" s="14">
        <v>0</v>
      </c>
      <c r="X4">
        <f>'nb cas'!M35</f>
        <v>18</v>
      </c>
      <c r="Y4" s="97">
        <f>X4*G4</f>
        <v>18018.36</v>
      </c>
      <c r="Z4" s="97">
        <f>R4*X4</f>
        <v>14400</v>
      </c>
      <c r="AA4" s="173">
        <f t="shared" si="0"/>
        <v>3618.3600000000006</v>
      </c>
    </row>
    <row r="5" spans="1:27" ht="120" x14ac:dyDescent="0.25">
      <c r="A5" s="13" t="s">
        <v>16</v>
      </c>
      <c r="B5" s="9">
        <v>163553</v>
      </c>
      <c r="C5" s="9">
        <v>163564</v>
      </c>
      <c r="D5" s="116" t="s">
        <v>55</v>
      </c>
      <c r="E5" s="116" t="s">
        <v>56</v>
      </c>
      <c r="F5" s="9">
        <v>750.76</v>
      </c>
      <c r="G5" s="9">
        <v>750.76</v>
      </c>
      <c r="H5" s="11">
        <v>0.1</v>
      </c>
      <c r="I5" s="9">
        <v>75.07000000000005</v>
      </c>
      <c r="J5" s="9">
        <v>825.83</v>
      </c>
      <c r="K5" s="9">
        <v>33323</v>
      </c>
      <c r="L5" s="21" t="s">
        <v>26</v>
      </c>
      <c r="M5" s="406" t="s">
        <v>15</v>
      </c>
      <c r="N5" s="385" t="s">
        <v>205</v>
      </c>
      <c r="O5" s="331" t="s">
        <v>171</v>
      </c>
      <c r="P5" s="408" t="s">
        <v>185</v>
      </c>
      <c r="Q5" s="338">
        <v>450</v>
      </c>
      <c r="R5" s="355">
        <f t="shared" si="1"/>
        <v>450</v>
      </c>
      <c r="S5" s="347"/>
      <c r="T5" s="413"/>
      <c r="U5" s="413"/>
      <c r="V5" s="347">
        <v>0</v>
      </c>
      <c r="W5" s="350">
        <v>0</v>
      </c>
      <c r="X5">
        <f>'nb cas'!M31</f>
        <v>62</v>
      </c>
      <c r="Y5" s="97">
        <f>X5*G5</f>
        <v>46547.12</v>
      </c>
      <c r="Z5" s="404">
        <f>R5*(X5+X6)</f>
        <v>37800</v>
      </c>
      <c r="AA5" s="405">
        <f>(Y5+Y6)-Z5</f>
        <v>21520.100000000006</v>
      </c>
    </row>
    <row r="6" spans="1:27" ht="105.75" customHeight="1" thickBot="1" x14ac:dyDescent="0.3">
      <c r="A6" s="13" t="s">
        <v>16</v>
      </c>
      <c r="B6" s="9">
        <v>163575</v>
      </c>
      <c r="C6" s="9">
        <v>163586</v>
      </c>
      <c r="D6" s="116" t="s">
        <v>57</v>
      </c>
      <c r="E6" s="116" t="s">
        <v>58</v>
      </c>
      <c r="F6" s="9">
        <v>580.59</v>
      </c>
      <c r="G6" s="9">
        <v>580.59</v>
      </c>
      <c r="H6" s="11">
        <v>0.1</v>
      </c>
      <c r="I6" s="9">
        <v>58.049999999999955</v>
      </c>
      <c r="J6" s="9">
        <v>638.64</v>
      </c>
      <c r="K6" s="9">
        <v>33324</v>
      </c>
      <c r="L6" s="21" t="s">
        <v>26</v>
      </c>
      <c r="M6" s="407"/>
      <c r="N6" s="416"/>
      <c r="O6" s="403"/>
      <c r="P6" s="409"/>
      <c r="Q6" s="410"/>
      <c r="R6" s="411"/>
      <c r="S6" s="412"/>
      <c r="T6" s="414"/>
      <c r="U6" s="414"/>
      <c r="V6" s="412"/>
      <c r="W6" s="415"/>
      <c r="X6">
        <f>'nb cas'!M32</f>
        <v>22</v>
      </c>
      <c r="Y6" s="97">
        <f>X6*G6</f>
        <v>12772.980000000001</v>
      </c>
      <c r="Z6" s="404"/>
      <c r="AA6" s="405"/>
    </row>
    <row r="9" spans="1:27" ht="21" x14ac:dyDescent="0.35">
      <c r="AA9" s="171">
        <f>SUM(AA2:AA8)</f>
        <v>286478.02</v>
      </c>
    </row>
  </sheetData>
  <mergeCells count="14">
    <mergeCell ref="B1:C1"/>
    <mergeCell ref="O5:O6"/>
    <mergeCell ref="Z5:Z6"/>
    <mergeCell ref="AA5:AA6"/>
    <mergeCell ref="M5:M6"/>
    <mergeCell ref="P5:P6"/>
    <mergeCell ref="Q5:Q6"/>
    <mergeCell ref="R5:R6"/>
    <mergeCell ref="S5:S6"/>
    <mergeCell ref="T5:T6"/>
    <mergeCell ref="U5:U6"/>
    <mergeCell ref="V5:V6"/>
    <mergeCell ref="W5:W6"/>
    <mergeCell ref="N5:N6"/>
  </mergeCells>
  <pageMargins left="0.7" right="0.7" top="0.75" bottom="0.75" header="0.3" footer="0.3"/>
  <pageSetup paperSize="9" scale="66" orientation="landscape" r:id="rId1"/>
  <colBreaks count="1" manualBreakCount="1">
    <brk id="18" max="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AD17"/>
  <sheetViews>
    <sheetView view="pageBreakPreview" zoomScale="70" zoomScaleNormal="100" zoomScaleSheetLayoutView="70" workbookViewId="0">
      <selection activeCell="J4" sqref="J4"/>
    </sheetView>
  </sheetViews>
  <sheetFormatPr baseColWidth="10" defaultColWidth="9.140625" defaultRowHeight="15" x14ac:dyDescent="0.25"/>
  <cols>
    <col min="1" max="1" width="5.85546875" customWidth="1"/>
    <col min="2" max="3" width="8.85546875" customWidth="1"/>
    <col min="4" max="5" width="29.42578125" style="238" customWidth="1"/>
    <col min="6" max="7" width="8.42578125" customWidth="1"/>
    <col min="8" max="8" width="8.42578125" style="84" customWidth="1"/>
    <col min="9" max="10" width="8.42578125" customWidth="1"/>
    <col min="11" max="12" width="8.42578125" style="84" hidden="1" customWidth="1"/>
    <col min="13" max="13" width="8.140625" style="234" customWidth="1"/>
    <col min="14" max="14" width="7.7109375" customWidth="1"/>
    <col min="15" max="15" width="10.140625" style="82" customWidth="1"/>
    <col min="16" max="16" width="14.85546875" style="82" customWidth="1"/>
    <col min="17" max="17" width="28.42578125" style="82" customWidth="1"/>
    <col min="18" max="18" width="28.140625" style="82" customWidth="1"/>
    <col min="19" max="19" width="12.7109375" style="302" customWidth="1"/>
    <col min="20" max="20" width="12.7109375" style="303" customWidth="1"/>
    <col min="21" max="23" width="8.42578125" hidden="1" customWidth="1"/>
    <col min="24" max="24" width="8.42578125" style="84" hidden="1" customWidth="1"/>
    <col min="25" max="25" width="8.42578125" hidden="1" customWidth="1"/>
    <col min="26" max="27" width="0" hidden="1" customWidth="1"/>
    <col min="28" max="28" width="17.28515625" hidden="1" customWidth="1"/>
    <col min="29" max="29" width="15.85546875" style="90" hidden="1" customWidth="1"/>
    <col min="30" max="30" width="26.42578125" hidden="1" customWidth="1"/>
  </cols>
  <sheetData>
    <row r="1" spans="1:30" s="83" customFormat="1" ht="90.75" thickBot="1" x14ac:dyDescent="0.3">
      <c r="A1" s="85" t="s">
        <v>0</v>
      </c>
      <c r="B1" s="322" t="s">
        <v>106</v>
      </c>
      <c r="C1" s="322"/>
      <c r="D1" s="86" t="s">
        <v>1</v>
      </c>
      <c r="E1" s="86" t="s">
        <v>2</v>
      </c>
      <c r="F1" s="86" t="s">
        <v>3</v>
      </c>
      <c r="G1" s="86" t="s">
        <v>4</v>
      </c>
      <c r="H1" s="87" t="s">
        <v>5</v>
      </c>
      <c r="I1" s="86" t="s">
        <v>6</v>
      </c>
      <c r="J1" s="86" t="s">
        <v>113</v>
      </c>
      <c r="K1" s="87" t="s">
        <v>7</v>
      </c>
      <c r="L1" s="87" t="s">
        <v>8</v>
      </c>
      <c r="M1" s="230" t="s">
        <v>9</v>
      </c>
      <c r="N1" s="89" t="s">
        <v>10</v>
      </c>
      <c r="O1" s="177" t="s">
        <v>179</v>
      </c>
      <c r="P1" s="291" t="s">
        <v>194</v>
      </c>
      <c r="Q1" s="178" t="s">
        <v>178</v>
      </c>
      <c r="R1" s="178" t="s">
        <v>177</v>
      </c>
      <c r="S1" s="296" t="s">
        <v>107</v>
      </c>
      <c r="T1" s="297" t="s">
        <v>108</v>
      </c>
      <c r="U1" s="7" t="s">
        <v>109</v>
      </c>
      <c r="V1" s="27" t="s">
        <v>110</v>
      </c>
      <c r="W1" s="27" t="s">
        <v>114</v>
      </c>
      <c r="X1" s="7" t="s">
        <v>111</v>
      </c>
      <c r="Y1" s="8" t="s">
        <v>112</v>
      </c>
      <c r="Z1" s="94" t="s">
        <v>159</v>
      </c>
      <c r="AA1" s="94" t="s">
        <v>161</v>
      </c>
      <c r="AB1" s="95" t="s">
        <v>162</v>
      </c>
      <c r="AC1" s="95" t="s">
        <v>163</v>
      </c>
      <c r="AD1" s="98" t="s">
        <v>120</v>
      </c>
    </row>
    <row r="2" spans="1:30" s="82" customFormat="1" ht="106.5" customHeight="1" x14ac:dyDescent="0.25">
      <c r="A2" s="159" t="s">
        <v>16</v>
      </c>
      <c r="B2" s="160">
        <v>163074</v>
      </c>
      <c r="C2" s="160">
        <v>163085</v>
      </c>
      <c r="D2" s="235" t="s">
        <v>125</v>
      </c>
      <c r="E2" s="235" t="s">
        <v>126</v>
      </c>
      <c r="F2" s="167">
        <v>430.44</v>
      </c>
      <c r="G2" s="167">
        <v>430.44</v>
      </c>
      <c r="H2" s="212">
        <v>0.2</v>
      </c>
      <c r="I2" s="213">
        <v>86.079999999999984</v>
      </c>
      <c r="J2" s="214">
        <v>516.52</v>
      </c>
      <c r="K2" s="212">
        <v>0</v>
      </c>
      <c r="L2" s="215">
        <v>0</v>
      </c>
      <c r="M2" s="231">
        <v>33301</v>
      </c>
      <c r="N2" s="216" t="s">
        <v>26</v>
      </c>
      <c r="O2" s="200" t="s">
        <v>15</v>
      </c>
      <c r="P2" s="293" t="s">
        <v>195</v>
      </c>
      <c r="Q2" s="294" t="s">
        <v>172</v>
      </c>
      <c r="R2" s="295" t="s">
        <v>186</v>
      </c>
      <c r="S2" s="298">
        <v>387.4</v>
      </c>
      <c r="T2" s="299">
        <f>S2</f>
        <v>387.4</v>
      </c>
      <c r="U2" s="202"/>
      <c r="V2" s="201"/>
      <c r="W2" s="153"/>
      <c r="X2" s="12">
        <v>0</v>
      </c>
      <c r="Y2" s="203">
        <v>0</v>
      </c>
      <c r="Z2" s="82">
        <v>8912</v>
      </c>
      <c r="AA2" s="82">
        <v>387.4</v>
      </c>
      <c r="AB2" s="90">
        <f t="shared" ref="AB2:AB13" si="0">Z2*G2</f>
        <v>3836081.28</v>
      </c>
      <c r="AC2" s="90">
        <f>AA2*Z2</f>
        <v>3452508.8</v>
      </c>
      <c r="AD2" s="93">
        <f>AB2-AC2</f>
        <v>383572.47999999998</v>
      </c>
    </row>
    <row r="3" spans="1:30" s="82" customFormat="1" ht="99.75" x14ac:dyDescent="0.25">
      <c r="A3" s="161" t="s">
        <v>16</v>
      </c>
      <c r="B3" s="154">
        <v>163096</v>
      </c>
      <c r="C3" s="154">
        <v>163100</v>
      </c>
      <c r="D3" s="236" t="s">
        <v>127</v>
      </c>
      <c r="E3" s="236" t="s">
        <v>128</v>
      </c>
      <c r="F3" s="168">
        <v>930.94</v>
      </c>
      <c r="G3" s="168">
        <v>930.94</v>
      </c>
      <c r="H3" s="217">
        <v>0.2</v>
      </c>
      <c r="I3" s="218">
        <v>186.17999999999984</v>
      </c>
      <c r="J3" s="219">
        <v>1117.1199999999999</v>
      </c>
      <c r="K3" s="217">
        <v>0</v>
      </c>
      <c r="L3" s="220">
        <v>0</v>
      </c>
      <c r="M3" s="232">
        <v>33302</v>
      </c>
      <c r="N3" s="221" t="s">
        <v>26</v>
      </c>
      <c r="O3" s="430" t="s">
        <v>15</v>
      </c>
      <c r="P3" s="417" t="s">
        <v>196</v>
      </c>
      <c r="Q3" s="425" t="s">
        <v>173</v>
      </c>
      <c r="R3" s="426" t="s">
        <v>187</v>
      </c>
      <c r="S3" s="443">
        <v>837.85</v>
      </c>
      <c r="T3" s="445">
        <f>S3</f>
        <v>837.85</v>
      </c>
      <c r="U3" s="447"/>
      <c r="V3" s="449"/>
      <c r="W3" s="451"/>
      <c r="X3" s="435">
        <v>0</v>
      </c>
      <c r="Y3" s="436">
        <v>0</v>
      </c>
      <c r="Z3" s="82">
        <v>3040</v>
      </c>
      <c r="AA3" s="369">
        <v>837.85</v>
      </c>
      <c r="AB3" s="90">
        <f t="shared" si="0"/>
        <v>2830057.6</v>
      </c>
      <c r="AC3" s="330">
        <f>AA3*(Z3+(Z4/2))</f>
        <v>7208023.5499999998</v>
      </c>
      <c r="AD3" s="334">
        <f>(AB3+AB4)-AC3</f>
        <v>856594.53000000026</v>
      </c>
    </row>
    <row r="4" spans="1:30" s="82" customFormat="1" ht="99.75" x14ac:dyDescent="0.25">
      <c r="A4" s="161" t="s">
        <v>16</v>
      </c>
      <c r="B4" s="154">
        <v>163111</v>
      </c>
      <c r="C4" s="154">
        <v>163122</v>
      </c>
      <c r="D4" s="236" t="s">
        <v>129</v>
      </c>
      <c r="E4" s="236" t="s">
        <v>130</v>
      </c>
      <c r="F4" s="168">
        <v>470.48</v>
      </c>
      <c r="G4" s="168">
        <v>470.48</v>
      </c>
      <c r="H4" s="217">
        <v>0.2</v>
      </c>
      <c r="I4" s="218">
        <v>94.090000000000032</v>
      </c>
      <c r="J4" s="219">
        <v>564.57000000000005</v>
      </c>
      <c r="K4" s="217">
        <v>0</v>
      </c>
      <c r="L4" s="220">
        <v>0</v>
      </c>
      <c r="M4" s="232">
        <v>33303</v>
      </c>
      <c r="N4" s="221" t="s">
        <v>26</v>
      </c>
      <c r="O4" s="431"/>
      <c r="P4" s="418"/>
      <c r="Q4" s="425"/>
      <c r="R4" s="427"/>
      <c r="S4" s="444"/>
      <c r="T4" s="446"/>
      <c r="U4" s="448"/>
      <c r="V4" s="450"/>
      <c r="W4" s="357"/>
      <c r="X4" s="435"/>
      <c r="Y4" s="437"/>
      <c r="Z4" s="82">
        <v>11126</v>
      </c>
      <c r="AA4" s="369"/>
      <c r="AB4" s="90">
        <f t="shared" si="0"/>
        <v>5234560.4800000004</v>
      </c>
      <c r="AC4" s="330"/>
      <c r="AD4" s="334"/>
    </row>
    <row r="5" spans="1:30" s="82" customFormat="1" ht="57" x14ac:dyDescent="0.25">
      <c r="A5" s="161" t="s">
        <v>16</v>
      </c>
      <c r="B5" s="154">
        <v>163133</v>
      </c>
      <c r="C5" s="154">
        <v>163144</v>
      </c>
      <c r="D5" s="236" t="s">
        <v>131</v>
      </c>
      <c r="E5" s="236" t="s">
        <v>132</v>
      </c>
      <c r="F5" s="168">
        <v>420.43</v>
      </c>
      <c r="G5" s="168">
        <v>420.43</v>
      </c>
      <c r="H5" s="217">
        <v>0.2</v>
      </c>
      <c r="I5" s="218">
        <v>84.079999999999984</v>
      </c>
      <c r="J5" s="219">
        <v>504.51</v>
      </c>
      <c r="K5" s="217">
        <v>0</v>
      </c>
      <c r="L5" s="220">
        <v>0</v>
      </c>
      <c r="M5" s="232">
        <v>33304</v>
      </c>
      <c r="N5" s="221" t="s">
        <v>26</v>
      </c>
      <c r="O5" s="432" t="s">
        <v>15</v>
      </c>
      <c r="P5" s="417" t="s">
        <v>197</v>
      </c>
      <c r="Q5" s="422" t="s">
        <v>174</v>
      </c>
      <c r="R5" s="426" t="s">
        <v>188</v>
      </c>
      <c r="S5" s="438">
        <v>1200</v>
      </c>
      <c r="T5" s="452">
        <f>S5</f>
        <v>1200</v>
      </c>
      <c r="U5" s="455"/>
      <c r="V5" s="458"/>
      <c r="W5" s="461"/>
      <c r="X5" s="464">
        <v>0</v>
      </c>
      <c r="Y5" s="441">
        <v>0</v>
      </c>
      <c r="Z5" s="82">
        <v>22</v>
      </c>
      <c r="AA5" s="369">
        <v>1200</v>
      </c>
      <c r="AB5" s="90">
        <f t="shared" si="0"/>
        <v>9249.4600000000009</v>
      </c>
      <c r="AC5" s="330">
        <f>(Z5+Z6+Z7+Z8+Z10+Z11+Z12+Z13)*AA5</f>
        <v>400800</v>
      </c>
      <c r="AD5" s="334">
        <f>(AB5+AB6+AB7+AB8+AB9+AB10+AB11+AB12+AB13)-AC5</f>
        <v>13750.179999999935</v>
      </c>
    </row>
    <row r="6" spans="1:30" s="82" customFormat="1" ht="85.5" x14ac:dyDescent="0.25">
      <c r="A6" s="161" t="s">
        <v>16</v>
      </c>
      <c r="B6" s="154">
        <v>163155</v>
      </c>
      <c r="C6" s="154">
        <v>163166</v>
      </c>
      <c r="D6" s="236" t="s">
        <v>133</v>
      </c>
      <c r="E6" s="236" t="s">
        <v>134</v>
      </c>
      <c r="F6" s="168">
        <v>670.68</v>
      </c>
      <c r="G6" s="168">
        <v>670.68</v>
      </c>
      <c r="H6" s="217">
        <v>0.2</v>
      </c>
      <c r="I6" s="218">
        <v>134.13</v>
      </c>
      <c r="J6" s="219">
        <v>804.81</v>
      </c>
      <c r="K6" s="217">
        <v>0</v>
      </c>
      <c r="L6" s="222">
        <v>0</v>
      </c>
      <c r="M6" s="232">
        <v>33305</v>
      </c>
      <c r="N6" s="221" t="s">
        <v>26</v>
      </c>
      <c r="O6" s="433"/>
      <c r="P6" s="419"/>
      <c r="Q6" s="423"/>
      <c r="R6" s="428"/>
      <c r="S6" s="439"/>
      <c r="T6" s="453"/>
      <c r="U6" s="456"/>
      <c r="V6" s="459"/>
      <c r="W6" s="462"/>
      <c r="X6" s="465"/>
      <c r="Y6" s="441"/>
      <c r="Z6" s="82">
        <v>71</v>
      </c>
      <c r="AA6" s="369"/>
      <c r="AB6" s="90">
        <f t="shared" si="0"/>
        <v>47618.28</v>
      </c>
      <c r="AC6" s="330"/>
      <c r="AD6" s="369"/>
    </row>
    <row r="7" spans="1:30" s="82" customFormat="1" ht="71.25" x14ac:dyDescent="0.25">
      <c r="A7" s="161" t="s">
        <v>16</v>
      </c>
      <c r="B7" s="154">
        <v>163170</v>
      </c>
      <c r="C7" s="154">
        <v>163181</v>
      </c>
      <c r="D7" s="236" t="s">
        <v>135</v>
      </c>
      <c r="E7" s="236" t="s">
        <v>136</v>
      </c>
      <c r="F7" s="168">
        <v>650.66</v>
      </c>
      <c r="G7" s="168">
        <v>650.66</v>
      </c>
      <c r="H7" s="217">
        <v>0.2</v>
      </c>
      <c r="I7" s="218">
        <v>130.13</v>
      </c>
      <c r="J7" s="219">
        <v>780.79</v>
      </c>
      <c r="K7" s="217">
        <v>0</v>
      </c>
      <c r="L7" s="220">
        <v>0</v>
      </c>
      <c r="M7" s="232">
        <v>33306</v>
      </c>
      <c r="N7" s="221" t="s">
        <v>26</v>
      </c>
      <c r="O7" s="433"/>
      <c r="P7" s="419"/>
      <c r="Q7" s="423"/>
      <c r="R7" s="428"/>
      <c r="S7" s="439"/>
      <c r="T7" s="453"/>
      <c r="U7" s="456"/>
      <c r="V7" s="459"/>
      <c r="W7" s="462"/>
      <c r="X7" s="465"/>
      <c r="Y7" s="441"/>
      <c r="Z7" s="82">
        <v>14</v>
      </c>
      <c r="AA7" s="369"/>
      <c r="AB7" s="90">
        <f t="shared" si="0"/>
        <v>9109.24</v>
      </c>
      <c r="AC7" s="330"/>
      <c r="AD7" s="369"/>
    </row>
    <row r="8" spans="1:30" s="82" customFormat="1" ht="85.5" x14ac:dyDescent="0.25">
      <c r="A8" s="161" t="s">
        <v>16</v>
      </c>
      <c r="B8" s="154">
        <v>163192</v>
      </c>
      <c r="C8" s="154">
        <v>163203</v>
      </c>
      <c r="D8" s="236" t="s">
        <v>137</v>
      </c>
      <c r="E8" s="236" t="s">
        <v>138</v>
      </c>
      <c r="F8" s="168">
        <v>670.68</v>
      </c>
      <c r="G8" s="168">
        <v>670.68</v>
      </c>
      <c r="H8" s="217">
        <v>0.2</v>
      </c>
      <c r="I8" s="218">
        <v>134.13</v>
      </c>
      <c r="J8" s="219">
        <v>804.81</v>
      </c>
      <c r="K8" s="217">
        <v>0</v>
      </c>
      <c r="L8" s="220">
        <v>0</v>
      </c>
      <c r="M8" s="232">
        <v>33307</v>
      </c>
      <c r="N8" s="221" t="s">
        <v>26</v>
      </c>
      <c r="O8" s="433"/>
      <c r="P8" s="419"/>
      <c r="Q8" s="423"/>
      <c r="R8" s="428"/>
      <c r="S8" s="439"/>
      <c r="T8" s="453"/>
      <c r="U8" s="456"/>
      <c r="V8" s="459"/>
      <c r="W8" s="462"/>
      <c r="X8" s="465"/>
      <c r="Y8" s="441"/>
      <c r="Z8" s="82">
        <v>6</v>
      </c>
      <c r="AA8" s="369"/>
      <c r="AB8" s="90">
        <f t="shared" si="0"/>
        <v>4024.08</v>
      </c>
      <c r="AC8" s="330"/>
      <c r="AD8" s="369"/>
    </row>
    <row r="9" spans="1:30" s="82" customFormat="1" ht="71.25" x14ac:dyDescent="0.25">
      <c r="A9" s="161" t="s">
        <v>16</v>
      </c>
      <c r="B9" s="154">
        <v>163214</v>
      </c>
      <c r="C9" s="154">
        <v>163225</v>
      </c>
      <c r="D9" s="236" t="s">
        <v>139</v>
      </c>
      <c r="E9" s="236" t="s">
        <v>140</v>
      </c>
      <c r="F9" s="168">
        <v>250.25</v>
      </c>
      <c r="G9" s="168">
        <v>250.25</v>
      </c>
      <c r="H9" s="217">
        <v>0.2</v>
      </c>
      <c r="I9" s="218">
        <v>50.050000000000011</v>
      </c>
      <c r="J9" s="219">
        <v>300.3</v>
      </c>
      <c r="K9" s="217">
        <v>0</v>
      </c>
      <c r="L9" s="220">
        <v>0</v>
      </c>
      <c r="M9" s="232">
        <v>33308</v>
      </c>
      <c r="N9" s="221" t="s">
        <v>26</v>
      </c>
      <c r="O9" s="433"/>
      <c r="P9" s="419"/>
      <c r="Q9" s="423"/>
      <c r="R9" s="428"/>
      <c r="S9" s="439"/>
      <c r="T9" s="453"/>
      <c r="U9" s="456"/>
      <c r="V9" s="459"/>
      <c r="W9" s="462"/>
      <c r="X9" s="465"/>
      <c r="Y9" s="441"/>
      <c r="Z9" s="82">
        <v>40</v>
      </c>
      <c r="AA9" s="369"/>
      <c r="AB9" s="90">
        <f t="shared" si="0"/>
        <v>10010</v>
      </c>
      <c r="AC9" s="330"/>
      <c r="AD9" s="369"/>
    </row>
    <row r="10" spans="1:30" s="82" customFormat="1" ht="71.25" x14ac:dyDescent="0.25">
      <c r="A10" s="161" t="s">
        <v>16</v>
      </c>
      <c r="B10" s="154">
        <v>163236</v>
      </c>
      <c r="C10" s="154">
        <v>163240</v>
      </c>
      <c r="D10" s="236" t="s">
        <v>141</v>
      </c>
      <c r="E10" s="236" t="s">
        <v>142</v>
      </c>
      <c r="F10" s="168">
        <v>1651.67</v>
      </c>
      <c r="G10" s="168">
        <v>1651.67</v>
      </c>
      <c r="H10" s="217">
        <v>0.2</v>
      </c>
      <c r="I10" s="218">
        <v>330.32999999999993</v>
      </c>
      <c r="J10" s="219">
        <v>1982</v>
      </c>
      <c r="K10" s="217">
        <v>0</v>
      </c>
      <c r="L10" s="220">
        <v>0</v>
      </c>
      <c r="M10" s="232">
        <v>33309</v>
      </c>
      <c r="N10" s="221" t="s">
        <v>26</v>
      </c>
      <c r="O10" s="433"/>
      <c r="P10" s="419"/>
      <c r="Q10" s="423"/>
      <c r="R10" s="428"/>
      <c r="S10" s="439"/>
      <c r="T10" s="453"/>
      <c r="U10" s="456"/>
      <c r="V10" s="459"/>
      <c r="W10" s="462"/>
      <c r="X10" s="465"/>
      <c r="Y10" s="441"/>
      <c r="Z10" s="82">
        <v>40</v>
      </c>
      <c r="AA10" s="369"/>
      <c r="AB10" s="90">
        <f t="shared" si="0"/>
        <v>66066.8</v>
      </c>
      <c r="AC10" s="330"/>
      <c r="AD10" s="369"/>
    </row>
    <row r="11" spans="1:30" s="82" customFormat="1" ht="85.5" x14ac:dyDescent="0.25">
      <c r="A11" s="161" t="s">
        <v>16</v>
      </c>
      <c r="B11" s="154">
        <v>163251</v>
      </c>
      <c r="C11" s="154">
        <v>163262</v>
      </c>
      <c r="D11" s="236" t="s">
        <v>143</v>
      </c>
      <c r="E11" s="236" t="s">
        <v>144</v>
      </c>
      <c r="F11" s="168">
        <v>1951.98</v>
      </c>
      <c r="G11" s="168">
        <v>1951.98</v>
      </c>
      <c r="H11" s="217">
        <v>0.2</v>
      </c>
      <c r="I11" s="218">
        <v>390.38999999999987</v>
      </c>
      <c r="J11" s="219">
        <v>2342.37</v>
      </c>
      <c r="K11" s="217">
        <v>0</v>
      </c>
      <c r="L11" s="220">
        <v>0</v>
      </c>
      <c r="M11" s="232">
        <v>33310</v>
      </c>
      <c r="N11" s="221" t="s">
        <v>26</v>
      </c>
      <c r="O11" s="433"/>
      <c r="P11" s="420"/>
      <c r="Q11" s="423"/>
      <c r="R11" s="428"/>
      <c r="S11" s="439"/>
      <c r="T11" s="453"/>
      <c r="U11" s="456"/>
      <c r="V11" s="459"/>
      <c r="W11" s="462"/>
      <c r="X11" s="465"/>
      <c r="Y11" s="441"/>
      <c r="Z11" s="82">
        <v>50</v>
      </c>
      <c r="AA11" s="369"/>
      <c r="AB11" s="90">
        <f t="shared" si="0"/>
        <v>97599</v>
      </c>
      <c r="AC11" s="330"/>
      <c r="AD11" s="369"/>
    </row>
    <row r="12" spans="1:30" s="82" customFormat="1" ht="114" x14ac:dyDescent="0.25">
      <c r="A12" s="161" t="s">
        <v>145</v>
      </c>
      <c r="B12" s="154">
        <v>163273</v>
      </c>
      <c r="C12" s="154">
        <v>163284</v>
      </c>
      <c r="D12" s="236" t="s">
        <v>146</v>
      </c>
      <c r="E12" s="236" t="s">
        <v>147</v>
      </c>
      <c r="F12" s="168">
        <v>1201.22</v>
      </c>
      <c r="G12" s="168">
        <v>1201.22</v>
      </c>
      <c r="H12" s="217"/>
      <c r="I12" s="218"/>
      <c r="J12" s="219"/>
      <c r="K12" s="217">
        <v>0</v>
      </c>
      <c r="L12" s="223">
        <v>0</v>
      </c>
      <c r="M12" s="232">
        <v>33401</v>
      </c>
      <c r="N12" s="221" t="s">
        <v>26</v>
      </c>
      <c r="O12" s="433"/>
      <c r="P12" s="420"/>
      <c r="Q12" s="423"/>
      <c r="R12" s="428"/>
      <c r="S12" s="439"/>
      <c r="T12" s="453"/>
      <c r="U12" s="456"/>
      <c r="V12" s="459"/>
      <c r="W12" s="462"/>
      <c r="X12" s="465"/>
      <c r="Y12" s="441"/>
      <c r="Z12" s="82">
        <v>101</v>
      </c>
      <c r="AA12" s="369"/>
      <c r="AB12" s="90">
        <f t="shared" si="0"/>
        <v>121323.22</v>
      </c>
      <c r="AC12" s="330"/>
      <c r="AD12" s="369"/>
    </row>
    <row r="13" spans="1:30" s="82" customFormat="1" ht="129" thickBot="1" x14ac:dyDescent="0.3">
      <c r="A13" s="162" t="s">
        <v>145</v>
      </c>
      <c r="B13" s="163">
        <v>163295</v>
      </c>
      <c r="C13" s="163">
        <v>163306</v>
      </c>
      <c r="D13" s="237" t="s">
        <v>148</v>
      </c>
      <c r="E13" s="237" t="s">
        <v>149</v>
      </c>
      <c r="F13" s="169">
        <v>1651.67</v>
      </c>
      <c r="G13" s="169">
        <v>1651.67</v>
      </c>
      <c r="H13" s="224"/>
      <c r="I13" s="225"/>
      <c r="J13" s="226"/>
      <c r="K13" s="227">
        <v>0</v>
      </c>
      <c r="L13" s="228">
        <v>0</v>
      </c>
      <c r="M13" s="233">
        <v>33402</v>
      </c>
      <c r="N13" s="229" t="s">
        <v>26</v>
      </c>
      <c r="O13" s="434"/>
      <c r="P13" s="421"/>
      <c r="Q13" s="424"/>
      <c r="R13" s="429"/>
      <c r="S13" s="440"/>
      <c r="T13" s="454"/>
      <c r="U13" s="457"/>
      <c r="V13" s="460"/>
      <c r="W13" s="463"/>
      <c r="X13" s="466"/>
      <c r="Y13" s="442"/>
      <c r="Z13" s="82">
        <v>30</v>
      </c>
      <c r="AA13" s="369"/>
      <c r="AB13" s="90">
        <f t="shared" si="0"/>
        <v>49550.100000000006</v>
      </c>
      <c r="AC13" s="330"/>
      <c r="AD13" s="369"/>
    </row>
    <row r="14" spans="1:30" x14ac:dyDescent="0.25">
      <c r="L14" s="170"/>
      <c r="S14" s="300"/>
      <c r="T14" s="301"/>
      <c r="U14" s="107"/>
      <c r="V14" s="107"/>
    </row>
    <row r="15" spans="1:30" x14ac:dyDescent="0.25">
      <c r="T15" s="301"/>
      <c r="U15" s="107"/>
      <c r="V15" s="107"/>
    </row>
    <row r="17" spans="30:30" ht="21" x14ac:dyDescent="0.35">
      <c r="AD17" s="171">
        <f>SUM(AD2:AD13)</f>
        <v>1253917.1900000002</v>
      </c>
    </row>
  </sheetData>
  <mergeCells count="29">
    <mergeCell ref="Y3:Y4"/>
    <mergeCell ref="S5:S13"/>
    <mergeCell ref="Y5:Y13"/>
    <mergeCell ref="S3:S4"/>
    <mergeCell ref="T3:T4"/>
    <mergeCell ref="U3:U4"/>
    <mergeCell ref="V3:V4"/>
    <mergeCell ref="W3:W4"/>
    <mergeCell ref="T5:T13"/>
    <mergeCell ref="U5:U13"/>
    <mergeCell ref="V5:V13"/>
    <mergeCell ref="W5:W13"/>
    <mergeCell ref="X5:X13"/>
    <mergeCell ref="P3:P4"/>
    <mergeCell ref="P5:P13"/>
    <mergeCell ref="AD5:AD13"/>
    <mergeCell ref="AD3:AD4"/>
    <mergeCell ref="B1:C1"/>
    <mergeCell ref="AA3:AA4"/>
    <mergeCell ref="Q5:Q13"/>
    <mergeCell ref="AA5:AA13"/>
    <mergeCell ref="AC3:AC4"/>
    <mergeCell ref="AC5:AC13"/>
    <mergeCell ref="Q3:Q4"/>
    <mergeCell ref="R3:R4"/>
    <mergeCell ref="R5:R13"/>
    <mergeCell ref="O3:O4"/>
    <mergeCell ref="O5:O13"/>
    <mergeCell ref="X3:X4"/>
  </mergeCells>
  <pageMargins left="0.7" right="0.7" top="0.75" bottom="0.75" header="0.3" footer="0.3"/>
  <pageSetup paperSize="9" scale="58" orientation="landscape" r:id="rId1"/>
  <rowBreaks count="1" manualBreakCount="1">
    <brk id="1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IDocInitialCreationDate xmlns="f15eea43-7fa7-45cf-8dc0-d5244e2cd467">2015-03-23T23:00:00+00:00</RIDocInitialCreationDate>
    <RIThem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Implants</TermName>
          <TermId xmlns="http://schemas.microsoft.com/office/infopath/2007/PartnerControls">2680c5d1-fdfc-4739-8c51-aaa21867efc1</TermId>
        </TermInfo>
      </Terms>
    </RIThemeTaxHTField0>
    <RIDocTypeTaxHTField0 xmlns="f15eea43-7fa7-45cf-8dc0-d5244e2cd467">
      <Terms xmlns="http://schemas.microsoft.com/office/infopath/2007/PartnerControls"/>
    </RIDocTypeTaxHTField0>
    <RIDocSummary xmlns="f15eea43-7fa7-45cf-8dc0-d5244e2cd467" xsi:nil="true"/>
    <RITargetGroup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Fournisseur d'implants</TermName>
          <TermId xmlns="http://schemas.microsoft.com/office/infopath/2007/PartnerControls">32e61022-0ba2-4c25-bb04-37379b38db88</TermId>
        </TermInfo>
      </Terms>
    </RITargetGroupTaxHTField0>
    <TaxCatchAll xmlns="61fd8d87-ea47-44bb-afd6-b4d99b1d9c1f">
      <Value>75</Value>
      <Value>8</Value>
      <Value>47</Value>
      <Value>12</Value>
    </TaxCatchAll>
    <RILanguageTaxHTField0 xmlns="f15eea43-7fa7-45cf-8dc0-d5244e2cd467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Français</TermName>
          <TermId xmlns="http://schemas.microsoft.com/office/infopath/2007/PartnerControls">aa2269b8-11bd-4cc9-9267-801806817e60</TermId>
        </TermInfo>
        <TermInfo xmlns="http://schemas.microsoft.com/office/infopath/2007/PartnerControls">
          <TermName xmlns="http://schemas.microsoft.com/office/infopath/2007/PartnerControls">Néerlandais</TermName>
          <TermId xmlns="http://schemas.microsoft.com/office/infopath/2007/PartnerControls">1daba039-17e6-4993-bb2c-50e1d16ef364</TermId>
        </TermInfo>
      </Terms>
    </RILanguageTaxHTField0>
    <cc6d4d0f41a44532aeb7bee41b15f208 xmlns="61fd8d87-ea47-44bb-afd6-b4d99b1d9c1f">
      <Terms xmlns="http://schemas.microsoft.com/office/infopath/2007/PartnerControls"/>
    </cc6d4d0f41a44532aeb7bee41b15f208>
    <gde733b7de1f426ba66c11d7c4a6ad8f xmlns="61fd8d87-ea47-44bb-afd6-b4d99b1d9c1f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aseDocument" ma:contentTypeID="0x01010068B932EBA4214624B1E6C758B674AA3900878AE0BF14248048B0F623A599AB54C9" ma:contentTypeVersion="10" ma:contentTypeDescription="Crée un document." ma:contentTypeScope="" ma:versionID="0f806d5401a718c248ff851712977ef5">
  <xsd:schema xmlns:xsd="http://www.w3.org/2001/XMLSchema" xmlns:xs="http://www.w3.org/2001/XMLSchema" xmlns:p="http://schemas.microsoft.com/office/2006/metadata/properties" xmlns:ns1="http://schemas.microsoft.com/sharepoint/v3" xmlns:ns2="f15eea43-7fa7-45cf-8dc0-d5244e2cd467" xmlns:ns3="61fd8d87-ea47-44bb-afd6-b4d99b1d9c1f" targetNamespace="http://schemas.microsoft.com/office/2006/metadata/properties" ma:root="true" ma:fieldsID="3c46b631aa297e29475e1214a5361d70" ns1:_="" ns2:_="" ns3:_="">
    <xsd:import namespace="http://schemas.microsoft.com/sharepoint/v3"/>
    <xsd:import namespace="f15eea43-7fa7-45cf-8dc0-d5244e2cd467"/>
    <xsd:import namespace="61fd8d87-ea47-44bb-afd6-b4d99b1d9c1f"/>
    <xsd:element name="properties">
      <xsd:complexType>
        <xsd:sequence>
          <xsd:element name="documentManagement">
            <xsd:complexType>
              <xsd:all>
                <xsd:element ref="ns2:RIDocSummary" minOccurs="0"/>
                <xsd:element ref="ns2:RIDocInitialCreationDate" minOccurs="0"/>
                <xsd:element ref="ns2:RIDocTypeTaxHTField0" minOccurs="0"/>
                <xsd:element ref="ns2:RITargetGroupTaxHTField0" minOccurs="0"/>
                <xsd:element ref="ns2:RIThemeTaxHTField0" minOccurs="0"/>
                <xsd:element ref="ns2:RILanguageTaxHTField0" minOccurs="0"/>
                <xsd:element ref="ns3:TaxCatchAll" minOccurs="0"/>
                <xsd:element ref="ns3:gde733b7de1f426ba66c11d7c4a6ad8f" minOccurs="0"/>
                <xsd:element ref="ns3:TaxCatchAllLabel" minOccurs="0"/>
                <xsd:element ref="ns3:cc6d4d0f41a44532aeb7bee41b15f208" minOccurs="0"/>
                <xsd:element ref="ns1:PublishingExpirationDate" minOccurs="0"/>
                <xsd:element ref="ns1:PublishingStar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ExpirationDate" ma:index="25" nillable="true" ma:displayName="Date de fin de planification" ma:description="" ma:internalName="PublishingExpirationDate">
      <xsd:simpleType>
        <xsd:restriction base="dms:Unknown"/>
      </xsd:simpleType>
    </xsd:element>
    <xsd:element name="PublishingStartDate" ma:index="26" nillable="true" ma:displayName="Date de début de planification" ma:description="" ma:internalName="PublishingStart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5eea43-7fa7-45cf-8dc0-d5244e2cd467" elementFormDefault="qualified">
    <xsd:import namespace="http://schemas.microsoft.com/office/2006/documentManagement/types"/>
    <xsd:import namespace="http://schemas.microsoft.com/office/infopath/2007/PartnerControls"/>
    <xsd:element name="RIDocSummary" ma:index="8" nillable="true" ma:displayName="Résumé" ma:internalName="RIDocSummary">
      <xsd:simpleType>
        <xsd:restriction base="dms:Note">
          <xsd:maxLength value="255"/>
        </xsd:restriction>
      </xsd:simpleType>
    </xsd:element>
    <xsd:element name="RIDocInitialCreationDate" ma:index="13" nillable="true" ma:displayName="Initial creation date" ma:default="[Today]" ma:format="DateOnly" ma:indexed="true" ma:internalName="RIDocInitialCreationDate">
      <xsd:simpleType>
        <xsd:restriction base="dms:DateTime"/>
      </xsd:simpleType>
    </xsd:element>
    <xsd:element name="RIDocTypeTaxHTField0" ma:index="14" nillable="true" ma:taxonomy="true" ma:internalName="RIDocTypeTaxHTField0" ma:taxonomyFieldName="RIDocType" ma:displayName="Type" ma:fieldId="{e9c02295-779d-4904-9c2f-398eb8a46af6}" ma:taxonomyMulti="true" ma:sspId="0ef66dbe-9d4d-47c7-8094-97b828f68765" ma:termSetId="2b6f7e9b-72d8-4c39-9dd2-b382cdde65ef" ma:anchorId="bba49bfc-d79e-4d3d-8e99-da4cfe1bc359" ma:open="false" ma:isKeyword="false">
      <xsd:complexType>
        <xsd:sequence>
          <xsd:element ref="pc:Terms" minOccurs="0" maxOccurs="1"/>
        </xsd:sequence>
      </xsd:complexType>
    </xsd:element>
    <xsd:element name="RITargetGroupTaxHTField0" ma:index="15" nillable="true" ma:taxonomy="true" ma:internalName="RITargetGroupTaxHTField0" ma:taxonomyFieldName="RITargetGroup" ma:displayName="Groupe cible" ma:default="" ma:fieldId="{5ba84fff-5b48-41ff-a0ce-9cb6f56aeea2}" ma:taxonomyMulti="true" ma:sspId="0ef66dbe-9d4d-47c7-8094-97b828f68765" ma:termSetId="2b6f7e9b-72d8-4c39-9dd2-b382cdde65ef" ma:anchorId="93e5bace-bd47-4f95-bc09-82965b59cb06" ma:open="false" ma:isKeyword="false">
      <xsd:complexType>
        <xsd:sequence>
          <xsd:element ref="pc:Terms" minOccurs="0" maxOccurs="1"/>
        </xsd:sequence>
      </xsd:complexType>
    </xsd:element>
    <xsd:element name="RIThemeTaxHTField0" ma:index="16" nillable="true" ma:taxonomy="true" ma:internalName="RIThemeTaxHTField0" ma:taxonomyFieldName="RITheme" ma:displayName="Thème" ma:fieldId="{4da39f56-d3e0-4eda-b5a0-097d81b2f922}" ma:taxonomyMulti="true" ma:sspId="0ef66dbe-9d4d-47c7-8094-97b828f68765" ma:termSetId="2b6f7e9b-72d8-4c39-9dd2-b382cdde65ef" ma:anchorId="d3fdfad7-22a2-47aa-bc5b-de53bde139df" ma:open="false" ma:isKeyword="false">
      <xsd:complexType>
        <xsd:sequence>
          <xsd:element ref="pc:Terms" minOccurs="0" maxOccurs="1"/>
        </xsd:sequence>
      </xsd:complexType>
    </xsd:element>
    <xsd:element name="RILanguageTaxHTField0" ma:index="17" nillable="true" ma:taxonomy="true" ma:internalName="RILanguageTaxHTField0" ma:taxonomyFieldName="RILanguage" ma:displayName="Langue" ma:fieldId="{c7e3734e-a786-4652-bb98-6e7a4dc8cda4}" ma:taxonomyMulti="true" ma:sspId="0ef66dbe-9d4d-47c7-8094-97b828f68765" ma:termSetId="2b6f7e9b-72d8-4c39-9dd2-b382cdde65ef" ma:anchorId="216408cd-2d56-4fdf-a6f2-b407a6eb4657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d8d87-ea47-44bb-afd6-b4d99b1d9c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onne Attraper tout de Taxonomie" ma:hidden="true" ma:list="{7dc22c6c-0b67-4097-b867-927b71770b39}" ma:internalName="TaxCatchAll" ma:showField="CatchAllData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de733b7de1f426ba66c11d7c4a6ad8f" ma:index="21" nillable="true" ma:displayName="Document Publicationtype_0" ma:hidden="true" ma:internalName="gde733b7de1f426ba66c11d7c4a6ad8f">
      <xsd:simpleType>
        <xsd:restriction base="dms:Note"/>
      </xsd:simpleType>
    </xsd:element>
    <xsd:element name="TaxCatchAllLabel" ma:index="22" nillable="true" ma:displayName="Colonne Attraper tout de Taxonomie1" ma:hidden="true" ma:list="{7dc22c6c-0b67-4097-b867-927b71770b39}" ma:internalName="TaxCatchAllLabel" ma:readOnly="true" ma:showField="CatchAllDataLabel" ma:web="61fd8d87-ea47-44bb-afd6-b4d99b1d9c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c6d4d0f41a44532aeb7bee41b15f208" ma:index="23" nillable="true" ma:taxonomy="true" ma:internalName="cc6d4d0f41a44532aeb7bee41b15f208" ma:taxonomyFieldName="Publication_x0020_type_x0020_for_x0020_documents" ma:displayName="Publication type for documents" ma:default="" ma:fieldId="{cc6d4d0f-41a4-4532-aeb7-bee41b15f208}" ma:taxonomyMulti="true" ma:sspId="0ef66dbe-9d4d-47c7-8094-97b828f68765" ma:termSetId="2b6f7e9b-72d8-4c39-9dd2-b382cdde65ef" ma:anchorId="22490f7c-4f41-43c8-a5b3-f62c4d13df9a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A2A71A-CB63-4400-A275-05966EB68B16}"/>
</file>

<file path=customXml/itemProps2.xml><?xml version="1.0" encoding="utf-8"?>
<ds:datastoreItem xmlns:ds="http://schemas.openxmlformats.org/officeDocument/2006/customXml" ds:itemID="{FD4BE3F2-3D21-4A1D-9565-D6BC6A935C7A}"/>
</file>

<file path=customXml/itemProps3.xml><?xml version="1.0" encoding="utf-8"?>
<ds:datastoreItem xmlns:ds="http://schemas.openxmlformats.org/officeDocument/2006/customXml" ds:itemID="{455E3B4D-0543-487E-A034-08A5449FAE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nb cas</vt:lpstr>
      <vt:lpstr>idem prop 4-11-14</vt:lpstr>
      <vt:lpstr>prop vis+crochet</vt:lpstr>
      <vt:lpstr>prop tige</vt:lpstr>
      <vt:lpstr>prop plaque</vt:lpstr>
      <vt:lpstr>autres</vt:lpstr>
      <vt:lpstr>cages</vt:lpstr>
      <vt:lpstr>'idem prop 4-11-14'!Impression_des_titres</vt:lpstr>
      <vt:lpstr>autres!Zone_d_impression</vt:lpstr>
      <vt:lpstr>'idem prop 4-11-14'!Zone_d_impression</vt:lpstr>
      <vt:lpstr>'prop vis+crochet'!Zone_d_impression</vt:lpstr>
    </vt:vector>
  </TitlesOfParts>
  <Company>R.I.Z.I.V. - I.N.A.M.I.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Draft des économies sur les implants de la colonne vertébrale - Draft van de besparingen op de implantaten van de wervelkolom</dc:title>
  <dc:creator>Valérie Noblesse</dc:creator>
  <cp:lastModifiedBy>Sophie Tasset</cp:lastModifiedBy>
  <cp:lastPrinted>2014-12-12T13:54:58Z</cp:lastPrinted>
  <dcterms:created xsi:type="dcterms:W3CDTF">2014-11-26T10:42:40Z</dcterms:created>
  <dcterms:modified xsi:type="dcterms:W3CDTF">2015-03-18T14:09:44Z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TargetGroup">
    <vt:lpwstr>47;#Fournisseur d'implants|32e61022-0ba2-4c25-bb04-37379b38db88</vt:lpwstr>
  </property>
  <property fmtid="{D5CDD505-2E9C-101B-9397-08002B2CF9AE}" pid="3" name="RITheme">
    <vt:lpwstr>75;#Implants|2680c5d1-fdfc-4739-8c51-aaa21867efc1</vt:lpwstr>
  </property>
  <property fmtid="{D5CDD505-2E9C-101B-9397-08002B2CF9AE}" pid="4" name="RILanguage">
    <vt:lpwstr>8;#Français|aa2269b8-11bd-4cc9-9267-801806817e60;#12;#Néerlandais|1daba039-17e6-4993-bb2c-50e1d16ef364</vt:lpwstr>
  </property>
  <property fmtid="{D5CDD505-2E9C-101B-9397-08002B2CF9AE}" pid="5" name="ContentTypeId">
    <vt:lpwstr>0x01010068B932EBA4214624B1E6C758B674AA3900878AE0BF14248048B0F623A599AB54C9</vt:lpwstr>
  </property>
  <property fmtid="{D5CDD505-2E9C-101B-9397-08002B2CF9AE}" pid="6" name="RIDocType">
    <vt:lpwstr/>
  </property>
</Properties>
</file>